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4" l="1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<sst xmlns="http://schemas.openxmlformats.org/spreadsheetml/2006/main" count="283" uniqueCount="186">
  <si>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</si>
  <si>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</si>
  <si>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</si>
  <si>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</si>
  <si>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</si>
  <si>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</si>
  <si>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</si>
  <si>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</si>
  <si>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</si>
  <si>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</si>
  <si>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</si>
  <si>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</si>
  <si>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</si>
  <si>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</si>
  <si>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</si>
  <si>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</si>
  <si>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</si>
  <si>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</si>
  <si>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</si>
  <si>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</si>
  <si>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</si>
  <si>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</si>
  <si>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</si>
  <si>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</si>
  <si>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</si>
  <si>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</si>
  <si>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</si>
  <si>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</si>
  <si>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</si>
  <si>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</si>
  <si>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</si>
  <si>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</si>
  <si>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</si>
  <si>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</si>
  <si>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</si>
  <si>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</si>
  <si>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</si>
  <si>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</si>
  <si>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</si>
  <si>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</si>
  <si>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</si>
  <si>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</si>
  <si>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</si>
  <si>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</si>
  <si>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</si>
  <si>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</si>
  <si>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</si>
  <si>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</si>
  <si>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</si>
  <si>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</si>
  <si>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</si>
  <si>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</si>
  <si>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</si>
  <si>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</si>
  <si>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</si>
  <si>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</si>
  <si>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</si>
  <si>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</si>
  <si>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</si>
  <si>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</si>
  <si>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</si>
  <si>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</si>
  <si>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</si>
  <si>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</si>
  <si>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</si>
  <si>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</si>
  <si>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</si>
  <si>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</si>
  <si>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</si>
  <si>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</si>
  <si>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</si>
  <si>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</si>
  <si>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</si>
  <si>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</si>
  <si>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</si>
  <si>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</si>
  <si>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</si>
  <si>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</si>
  <si>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</si>
  <si>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</si>
  <si>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</si>
  <si>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</si>
  <si>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</si>
  <si>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</si>
  <si>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</si>
  <si>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</si>
  <si>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</si>
  <si>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</si>
  <si>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</si>
  <si>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</si>
  <si>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</si>
  <si>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</si>
  <si>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</si>
  <si>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</si>
  <si>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</si>
  <si>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</si>
  <si>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</si>
  <si>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</si>
  <si>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</si>
  <si>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</si>
  <si>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</si>
  <si>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</si>
  <si>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</si>
  <si>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</si>
  <si>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</si>
  <si>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</si>
  <si>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</si>
  <si>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</si>
  <si>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</si>
  <si>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</si>
  <si>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</si>
  <si>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</si>
  <si>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</si>
  <si>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</si>
  <si>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</si>
  <si>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</si>
  <si>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</si>
  <si>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</si>
  <si>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</si>
  <si>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</si>
  <si>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</si>
  <si>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</si>
  <si>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</si>
  <si>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Low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</si>
  <si>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</si>
  <si>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</si>
  <si>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</si>
  <si>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</si>
  <si>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</si>
  <si>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</si>
  <si>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</si>
  <si>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</si>
  <si>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</si>
  <si>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</si>
  <si>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</si>
  <si>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</si>
  <si>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</si>
  <si>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</si>
  <si>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</si>
  <si>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</si>
  <si>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</si>
  <si>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</si>
  <si>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</si>
  <si>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</si>
  <si>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</si>
  <si>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</si>
  <si>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</si>
  <si>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</si>
  <si>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</si>
  <si>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</si>
  <si>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</si>
  <si>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</si>
  <si>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</si>
  <si>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</si>
  <si>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</si>
  <si>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</si>
  <si>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</si>
  <si>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</si>
  <si>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</si>
  <si>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</si>
  <si>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Flat</t>
  </si>
  <si>
    <t>Some wet areas</t>
  </si>
  <si>
    <t>N/A</t>
  </si>
  <si>
    <t>Unkown</t>
  </si>
  <si>
    <t>33km Chunamon</t>
  </si>
  <si>
    <t>11/26/18</t>
  </si>
  <si>
    <t>56°17'11.1"</t>
  </si>
  <si>
    <t>124°28'50.0"</t>
  </si>
  <si>
    <t>NE</t>
  </si>
  <si>
    <t>~800m up spur @ 33km Chunamon</t>
  </si>
  <si>
    <t>S, SBl, S(Bl)</t>
  </si>
  <si>
    <t>25-60%</t>
  </si>
  <si>
    <t>Unknown</t>
  </si>
  <si>
    <t>4WD + 1km walk-in</t>
  </si>
  <si>
    <t>Existing road system</t>
  </si>
  <si>
    <t>Endemic</t>
  </si>
  <si>
    <t>Nonexistent</t>
  </si>
  <si>
    <t>None</t>
  </si>
  <si>
    <t xml:space="preserve">Detailed heli </t>
  </si>
  <si>
    <t>No action</t>
  </si>
  <si>
    <t xml:space="preserve">    The first 600m of S/L1 there was not many spruce, but lots of dead standing &amp; blowdown pine. Pine component killed by historic IBM infest. Last 400m of S/L1 is a more susceptable SBl stand, however no IBS activity was noted on or off S/L1.</t>
  </si>
  <si>
    <t>* No bark patch taken - No Code 1</t>
  </si>
  <si>
    <t>935m</t>
  </si>
  <si>
    <t>817-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</si>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</sst>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0" borderId="0" xfId="0" applyFont="1" applyBorder="1"/>
    <xf numFmtId="0" fontId="19" fillId="8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topLeftCell="CM1" zoomScale="150" zoomScaleNormal="150" zoomScalePageLayoutView="150" workbookViewId="0">
      <selection activeCell="DE3" sqref="DE3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5.7109375" style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154</v>
      </c>
      <c r="AB1" s="25" t="s">
        <v>155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154</v>
      </c>
      <c r="AL1" s="25" t="s">
        <v>155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154</v>
      </c>
      <c r="AV1" s="25" t="s">
        <v>155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154</v>
      </c>
      <c r="BF1" s="25" t="s">
        <v>155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154</v>
      </c>
      <c r="BP1" s="25" t="s">
        <v>155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154</v>
      </c>
      <c r="BZ1" s="25" t="s">
        <v>155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154</v>
      </c>
      <c r="CJ1" s="25" t="s">
        <v>155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154</v>
      </c>
      <c r="CT1" s="25" t="s">
        <v>155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154</v>
      </c>
      <c r="DD1" s="25" t="s">
        <v>155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164</v>
      </c>
      <c r="C3" s="143">
        <v>13</v>
      </c>
      <c r="D3" s="143">
        <v>11</v>
      </c>
      <c r="E3" s="143">
        <v>1000</v>
      </c>
      <c r="F3" s="144" t="s">
        <v>165</v>
      </c>
      <c r="G3" s="143" t="s">
        <v>166</v>
      </c>
      <c r="H3" s="143" t="s">
        <v>167</v>
      </c>
      <c r="I3" s="1" t="s">
        <v>156</v>
      </c>
      <c r="J3" s="1" t="s">
        <v>157</v>
      </c>
      <c r="K3" s="1" t="s">
        <v>158</v>
      </c>
      <c r="L3" s="143" t="s">
        <v>168</v>
      </c>
      <c r="M3" s="1" t="s">
        <v>159</v>
      </c>
      <c r="N3" s="1">
        <v>1</v>
      </c>
      <c r="O3" s="143">
        <v>0</v>
      </c>
      <c r="P3" s="145">
        <v>1</v>
      </c>
      <c r="Q3" s="146">
        <v>600</v>
      </c>
      <c r="R3" s="146">
        <v>700</v>
      </c>
      <c r="S3" s="153">
        <v>3</v>
      </c>
      <c r="T3" s="148"/>
      <c r="U3" s="148"/>
      <c r="V3" s="148"/>
      <c r="W3" s="148"/>
      <c r="X3" s="148"/>
      <c r="Y3" s="148"/>
      <c r="Z3" s="148">
        <v>6</v>
      </c>
      <c r="AA3" s="148"/>
      <c r="AB3" s="148"/>
      <c r="AC3" s="150">
        <v>4</v>
      </c>
      <c r="AD3" s="148"/>
      <c r="AE3" s="148"/>
      <c r="AF3" s="148"/>
      <c r="AG3" s="148"/>
      <c r="AH3" s="148"/>
      <c r="AI3" s="148"/>
      <c r="AJ3" s="148">
        <v>3</v>
      </c>
      <c r="AK3" s="148"/>
      <c r="AL3" s="148"/>
      <c r="AM3" s="150">
        <v>1</v>
      </c>
      <c r="AN3" s="148"/>
      <c r="AO3" s="148"/>
      <c r="AP3" s="148"/>
      <c r="AQ3" s="148"/>
      <c r="AR3" s="148"/>
      <c r="AS3" s="148"/>
      <c r="AT3" s="148">
        <v>3</v>
      </c>
      <c r="AU3" s="148"/>
      <c r="AV3" s="148"/>
      <c r="AW3" s="150"/>
      <c r="AX3" s="148"/>
      <c r="AY3" s="148"/>
      <c r="AZ3" s="148"/>
      <c r="BA3" s="148"/>
      <c r="BB3" s="148"/>
      <c r="BC3" s="148"/>
      <c r="BD3" s="148"/>
      <c r="BE3" s="148"/>
      <c r="BF3" s="148"/>
      <c r="BG3" s="150"/>
      <c r="BH3" s="148"/>
      <c r="BI3" s="148"/>
      <c r="BJ3" s="148"/>
      <c r="BK3" s="148"/>
      <c r="BL3" s="148"/>
      <c r="BM3" s="148"/>
      <c r="BN3" s="148">
        <v>1</v>
      </c>
      <c r="BO3" s="148"/>
      <c r="BP3" s="148"/>
      <c r="BQ3" s="150">
        <v>2</v>
      </c>
      <c r="BR3" s="148"/>
      <c r="BS3" s="148"/>
      <c r="BT3" s="148"/>
      <c r="BU3" s="148"/>
      <c r="BV3" s="148"/>
      <c r="BW3" s="148"/>
      <c r="BX3" s="148">
        <v>1</v>
      </c>
      <c r="BY3" s="148"/>
      <c r="BZ3" s="148"/>
      <c r="CA3" s="150">
        <v>1</v>
      </c>
      <c r="CB3" s="148"/>
      <c r="CC3" s="148"/>
      <c r="CD3" s="148"/>
      <c r="CE3" s="148"/>
      <c r="CF3" s="148"/>
      <c r="CG3" s="148"/>
      <c r="CH3" s="148">
        <v>1</v>
      </c>
      <c r="CI3" s="148"/>
      <c r="CJ3" s="148"/>
      <c r="CK3" s="150"/>
      <c r="CL3" s="148"/>
      <c r="CM3" s="148"/>
      <c r="CN3" s="148"/>
      <c r="CO3" s="148"/>
      <c r="CP3" s="148"/>
      <c r="CQ3" s="148"/>
      <c r="CR3" s="148"/>
      <c r="CS3" s="148"/>
      <c r="CT3" s="148"/>
      <c r="CU3" s="150"/>
      <c r="CV3" s="148"/>
      <c r="CW3" s="148"/>
      <c r="CX3" s="148"/>
      <c r="CY3" s="148"/>
      <c r="CZ3" s="148"/>
      <c r="DA3" s="148"/>
      <c r="DB3" s="148"/>
      <c r="DC3" s="148"/>
      <c r="DD3" s="148"/>
      <c r="DE3" s="151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0"/>
      <c r="DQ3" s="1">
        <f>IF(R3&gt;=1,1,0)</f>
        <v>1</v>
      </c>
      <c r="DR3" s="1">
        <f t="shared" ref="DR3:EA3" si="0">S3+AC3+AM3+AW3+BG3+BQ3+CA3+CK3+CU3</f>
        <v>11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15</v>
      </c>
      <c r="DZ3" s="1">
        <f t="shared" si="0"/>
        <v>0</v>
      </c>
      <c r="EA3" s="1">
        <f t="shared" si="0"/>
        <v>0</v>
      </c>
      <c r="EB3" s="1">
        <f>DR3+DS3+DT3+DU3+DV3+DW3+DX3</f>
        <v>11</v>
      </c>
      <c r="EC3" s="1">
        <f>DY3+DZ3+EA3+EB3</f>
        <v>26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9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260</v>
      </c>
      <c r="D8" s="1">
        <f>A8*D3</f>
        <v>2860</v>
      </c>
      <c r="I8" s="87" t="s">
        <v>54</v>
      </c>
      <c r="J8" s="1">
        <f>TOTALS!D20*D3</f>
        <v>1210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7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42.307692307692307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3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6</v>
      </c>
      <c r="AA203" s="22">
        <f t="shared" si="100"/>
        <v>0</v>
      </c>
      <c r="AB203" s="22">
        <f t="shared" si="100"/>
        <v>0</v>
      </c>
      <c r="AC203" s="37">
        <f t="shared" si="100"/>
        <v>4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3</v>
      </c>
      <c r="AK203" s="22">
        <f t="shared" si="101"/>
        <v>0</v>
      </c>
      <c r="AL203" s="22">
        <f t="shared" si="101"/>
        <v>0</v>
      </c>
      <c r="AM203" s="37">
        <f t="shared" si="101"/>
        <v>1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3</v>
      </c>
      <c r="AU203" s="22">
        <f t="shared" si="101"/>
        <v>0</v>
      </c>
      <c r="AV203" s="22">
        <f t="shared" si="101"/>
        <v>0</v>
      </c>
      <c r="AW203" s="37">
        <f t="shared" si="101"/>
        <v>0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0</v>
      </c>
      <c r="BE203" s="22">
        <f t="shared" si="102"/>
        <v>0</v>
      </c>
      <c r="BF203" s="22">
        <f t="shared" si="102"/>
        <v>0</v>
      </c>
      <c r="BG203" s="37">
        <f t="shared" si="102"/>
        <v>0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1</v>
      </c>
      <c r="BO203" s="22">
        <f t="shared" si="102"/>
        <v>0</v>
      </c>
      <c r="BP203" s="22">
        <f t="shared" ref="BP203:CE203" si="103">SUM(BP3:BP202)</f>
        <v>0</v>
      </c>
      <c r="BQ203" s="37">
        <f t="shared" si="103"/>
        <v>2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1</v>
      </c>
      <c r="BY203" s="22">
        <f t="shared" si="103"/>
        <v>0</v>
      </c>
      <c r="BZ203" s="22">
        <f t="shared" si="103"/>
        <v>0</v>
      </c>
      <c r="CA203" s="37">
        <f t="shared" si="103"/>
        <v>1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1</v>
      </c>
      <c r="CI203" s="22">
        <f t="shared" si="104"/>
        <v>0</v>
      </c>
      <c r="CJ203" s="22">
        <f t="shared" si="104"/>
        <v>0</v>
      </c>
      <c r="CK203" s="37">
        <f t="shared" si="104"/>
        <v>0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11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15</v>
      </c>
      <c r="DZ203" s="22">
        <f t="shared" si="106"/>
        <v>0</v>
      </c>
      <c r="EA203" s="22">
        <f t="shared" si="106"/>
        <v>0</v>
      </c>
      <c r="EB203" s="22">
        <f t="shared" si="106"/>
        <v>11</v>
      </c>
      <c r="EC203" s="22">
        <f t="shared" si="106"/>
        <v>26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4" workbookViewId="0">
      <selection activeCell="I4" sqref="I4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33km Chunamon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13</v>
      </c>
      <c r="F8" s="38"/>
      <c r="H8" s="39" t="s">
        <v>79</v>
      </c>
      <c r="I8" s="38"/>
      <c r="J8" s="119" t="str">
        <f>ENTRY!L3</f>
        <v>NE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2" t="str">
        <f>ENTRY!F3</f>
        <v>11/26/18</v>
      </c>
      <c r="F10" s="38"/>
      <c r="H10" s="39" t="s">
        <v>83</v>
      </c>
      <c r="I10" s="39" t="s">
        <v>84</v>
      </c>
      <c r="J10" s="119" t="str">
        <f>ENTRY!G3</f>
        <v>56°17'11.1"</v>
      </c>
      <c r="K10" s="39" t="s">
        <v>85</v>
      </c>
      <c r="L10" s="119" t="str">
        <f>ENTRY!H3</f>
        <v>124°28'50.0"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11</v>
      </c>
      <c r="F11" s="38"/>
      <c r="H11" s="39" t="s">
        <v>87</v>
      </c>
      <c r="I11" s="38"/>
      <c r="J11" s="38"/>
      <c r="K11" s="119">
        <f>ENTRY!E3</f>
        <v>1000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184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11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110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42.307692307692307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15</v>
      </c>
      <c r="H31" s="74"/>
      <c r="I31" s="92">
        <f>ENTRY!DY203/ENTRY!DQ203*10</f>
        <v>150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0</v>
      </c>
      <c r="H32" s="76"/>
      <c r="I32" s="93">
        <f>ENTRY!DZ203/ENTRY!DQ203*10</f>
        <v>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153</v>
      </c>
      <c r="G33" s="77">
        <f>ENTRY!EA203</f>
        <v>0</v>
      </c>
      <c r="H33" s="78"/>
      <c r="I33" s="94">
        <f>ENTRY!EA203/ENTRY!DQ203*10</f>
        <v>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15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11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42.307692307692307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184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3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6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4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3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1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3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0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0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0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1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2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1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1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1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0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11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0</v>
      </c>
      <c r="K60" s="127">
        <f t="shared" si="0"/>
        <v>0</v>
      </c>
      <c r="L60" s="128">
        <f t="shared" si="0"/>
        <v>15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185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showGridLines="0" zoomScale="150" zoomScaleNormal="150" zoomScalePageLayoutView="150" workbookViewId="0">
      <selection activeCell="H10" sqref="H10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8.85546875" style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152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tr">
        <f>ENTRY!A3</f>
        <v>33km Chunamon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124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13</v>
      </c>
      <c r="F8" s="110"/>
      <c r="G8" s="110"/>
      <c r="H8" s="43"/>
      <c r="I8" s="109" t="s">
        <v>125</v>
      </c>
      <c r="J8" s="110"/>
      <c r="K8" s="110"/>
      <c r="L8" s="117" t="str">
        <f>ENTRY!L3</f>
        <v>NE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11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126</v>
      </c>
      <c r="C10" s="110"/>
      <c r="D10" s="110"/>
      <c r="E10" s="141" t="str">
        <f>ENTRY!F3</f>
        <v>11/26/18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127</v>
      </c>
      <c r="C11" s="110"/>
      <c r="D11" s="116" t="s">
        <v>84</v>
      </c>
      <c r="E11" s="119" t="str">
        <f>ENTRY!G3</f>
        <v>56°17'11.1"</v>
      </c>
      <c r="F11" s="116" t="s">
        <v>85</v>
      </c>
      <c r="G11" s="119" t="str">
        <f>ENTRY!H3</f>
        <v>124°28'50.0"</v>
      </c>
      <c r="H11" s="43"/>
      <c r="I11" s="112" t="s">
        <v>87</v>
      </c>
      <c r="J11" s="110"/>
      <c r="K11" s="110"/>
      <c r="L11" s="117">
        <f>ENTRY!E3</f>
        <v>1000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128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129</v>
      </c>
      <c r="C16" s="43"/>
      <c r="D16" s="43"/>
      <c r="E16" s="121" t="s">
        <v>169</v>
      </c>
      <c r="F16" s="121"/>
      <c r="G16" s="121"/>
      <c r="H16" s="45" t="s">
        <v>130</v>
      </c>
      <c r="I16" s="43"/>
      <c r="J16" s="88" t="s">
        <v>170</v>
      </c>
      <c r="K16" s="43"/>
      <c r="L16" s="45" t="s">
        <v>131</v>
      </c>
      <c r="M16" s="121" t="s">
        <v>171</v>
      </c>
      <c r="N16" s="43"/>
      <c r="O16" s="9"/>
    </row>
    <row r="17" spans="1:15" x14ac:dyDescent="0.2">
      <c r="A17" s="8"/>
      <c r="B17" s="43"/>
      <c r="C17" s="43"/>
      <c r="D17" s="43"/>
      <c r="E17" s="121"/>
      <c r="F17" s="121"/>
      <c r="G17" s="121"/>
      <c r="H17" s="45"/>
      <c r="I17" s="43"/>
      <c r="J17" s="43"/>
      <c r="K17" s="121"/>
      <c r="L17" s="43"/>
      <c r="M17" s="43"/>
      <c r="N17" s="43"/>
      <c r="O17" s="9"/>
    </row>
    <row r="18" spans="1:15" x14ac:dyDescent="0.2">
      <c r="A18" s="8"/>
      <c r="B18" s="45" t="s">
        <v>132</v>
      </c>
      <c r="C18" s="43"/>
      <c r="D18" s="43"/>
      <c r="E18" s="121" t="s">
        <v>160</v>
      </c>
      <c r="F18" s="121"/>
      <c r="G18" s="121"/>
      <c r="H18" s="45" t="s">
        <v>133</v>
      </c>
      <c r="I18" s="43"/>
      <c r="J18" s="88" t="s">
        <v>161</v>
      </c>
      <c r="K18" s="121"/>
      <c r="L18" s="45" t="s">
        <v>134</v>
      </c>
      <c r="M18" s="121" t="s">
        <v>162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135</v>
      </c>
      <c r="C20" s="43"/>
      <c r="D20" s="43"/>
      <c r="E20" s="43"/>
      <c r="F20" s="152" t="s">
        <v>163</v>
      </c>
      <c r="G20" s="88"/>
      <c r="H20" s="45" t="s">
        <v>136</v>
      </c>
      <c r="I20" s="43"/>
      <c r="J20" s="88" t="s">
        <v>172</v>
      </c>
      <c r="K20" s="43"/>
      <c r="L20" s="45" t="s">
        <v>137</v>
      </c>
      <c r="M20" s="43"/>
      <c r="N20" s="121" t="s">
        <v>183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121" t="s">
        <v>182</v>
      </c>
      <c r="O21" s="9"/>
    </row>
    <row r="22" spans="1:15" ht="15.75" x14ac:dyDescent="0.25">
      <c r="A22" s="8"/>
      <c r="B22" s="115" t="s">
        <v>138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139</v>
      </c>
      <c r="C24" s="43"/>
      <c r="D24" s="43"/>
      <c r="E24" s="88" t="s">
        <v>173</v>
      </c>
      <c r="F24" s="43"/>
      <c r="G24" s="43"/>
      <c r="H24" s="45" t="s">
        <v>140</v>
      </c>
      <c r="I24" s="43"/>
      <c r="J24" s="88" t="s">
        <v>173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141</v>
      </c>
      <c r="C26" s="43"/>
      <c r="D26" s="43"/>
      <c r="E26" s="43"/>
      <c r="F26" s="43"/>
      <c r="G26" s="88" t="s">
        <v>174</v>
      </c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142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143</v>
      </c>
      <c r="C30" s="43"/>
      <c r="D30" s="43"/>
      <c r="E30" s="43"/>
      <c r="F30" s="88" t="s">
        <v>175</v>
      </c>
      <c r="G30" s="43"/>
      <c r="H30" s="43"/>
      <c r="I30" s="45" t="s">
        <v>144</v>
      </c>
      <c r="J30" s="43"/>
      <c r="K30" s="43"/>
      <c r="L30" s="122" t="s">
        <v>176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145</v>
      </c>
      <c r="C32" s="43"/>
      <c r="D32" s="43"/>
      <c r="E32" s="88" t="s">
        <v>177</v>
      </c>
      <c r="F32" s="43"/>
      <c r="G32" s="43"/>
      <c r="H32" s="43"/>
      <c r="I32" s="45" t="s">
        <v>146</v>
      </c>
      <c r="J32" s="43"/>
      <c r="K32" s="43"/>
      <c r="L32" s="88" t="s">
        <v>177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147</v>
      </c>
      <c r="C34" s="43"/>
      <c r="D34" s="43"/>
      <c r="E34" s="88" t="s">
        <v>123</v>
      </c>
      <c r="F34" s="121"/>
      <c r="G34" s="43"/>
      <c r="H34" s="43"/>
      <c r="I34" s="45" t="s">
        <v>148</v>
      </c>
      <c r="J34" s="43"/>
      <c r="K34" s="43"/>
      <c r="L34" s="88" t="s">
        <v>177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149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150</v>
      </c>
      <c r="C38" s="114"/>
      <c r="D38" s="114"/>
      <c r="E38" s="139" t="s">
        <v>178</v>
      </c>
      <c r="F38" s="140"/>
      <c r="G38" s="114"/>
      <c r="H38" s="43"/>
      <c r="I38" s="137" t="s">
        <v>151</v>
      </c>
      <c r="J38" s="43"/>
      <c r="K38" s="43"/>
      <c r="L38" s="121" t="s">
        <v>179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54" t="s">
        <v>180</v>
      </c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9"/>
    </row>
    <row r="41" spans="1:15" x14ac:dyDescent="0.2">
      <c r="A41" s="69"/>
      <c r="B41" s="154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9"/>
    </row>
    <row r="42" spans="1:15" x14ac:dyDescent="0.2">
      <c r="A42" s="69"/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9"/>
    </row>
    <row r="43" spans="1:15" x14ac:dyDescent="0.2">
      <c r="A43" s="69"/>
      <c r="B43" s="88"/>
      <c r="C43" s="121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9"/>
    </row>
    <row r="44" spans="1:15" x14ac:dyDescent="0.2">
      <c r="A44" s="69"/>
      <c r="B44" s="88" t="s">
        <v>181</v>
      </c>
      <c r="C44" s="121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9"/>
    </row>
    <row r="45" spans="1:15" x14ac:dyDescent="0.2">
      <c r="A45" s="69"/>
      <c r="B45" s="88"/>
      <c r="C45" s="121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9"/>
    </row>
    <row r="46" spans="1:15" x14ac:dyDescent="0.2">
      <c r="A46" s="69"/>
      <c r="B46" s="88"/>
      <c r="C46" s="121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88"/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x14ac:dyDescent="0.2">
      <c r="A56" s="69"/>
      <c r="B56" s="88"/>
      <c r="C56" s="121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9"/>
    </row>
    <row r="57" spans="1:15" ht="13.5" thickBot="1" x14ac:dyDescent="0.25">
      <c r="A57" s="70"/>
      <c r="B57" s="120"/>
      <c r="C57" s="71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2"/>
    </row>
    <row r="58" spans="1:15" ht="13.5" thickTop="1" x14ac:dyDescent="0.2"/>
  </sheetData>
  <mergeCells count="1">
    <mergeCell ref="B40:N42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2019-01-29T20:11:49Z</dcterms:modified>
</cp:coreProperties>
</file>