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<sst xmlns="http://schemas.openxmlformats.org/spreadsheetml/2006/main" count="352" uniqueCount="230">
  <si>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</si>
  <si>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</si>
  <si>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</si>
  <si>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</si>
  <si>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</si>
  <si>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</si>
  <si>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</si>
  <si>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</si>
  <si>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</si>
  <si>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</si>
  <si>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</si>
  <si>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</si>
  <si>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</si>
  <si>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</si>
  <si>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</si>
  <si>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</si>
  <si>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</si>
  <si>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</si>
  <si>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</si>
  <si>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</si>
  <si>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</si>
  <si>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</si>
  <si>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</si>
  <si>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</si>
  <si>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</si>
  <si>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</si>
  <si>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</si>
  <si>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</si>
  <si>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</si>
  <si>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</si>
  <si>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</si>
  <si>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</si>
  <si>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</si>
  <si>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</si>
  <si>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</si>
  <si>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</si>
  <si>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</si>
  <si>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</si>
  <si>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</si>
  <si>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</si>
  <si>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</si>
  <si>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</si>
  <si>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</si>
  <si>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</si>
  <si>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</si>
  <si>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</si>
  <si>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</si>
  <si>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</si>
  <si>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</si>
  <si>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</si>
  <si>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</si>
  <si>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</si>
  <si>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</si>
  <si>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</si>
  <si>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</si>
  <si>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</si>
  <si>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</si>
  <si>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</si>
  <si>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</si>
  <si>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</si>
  <si>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</si>
  <si>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</si>
  <si>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</si>
  <si>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</si>
  <si>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</si>
  <si>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</si>
  <si>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</si>
  <si>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</si>
  <si>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</si>
  <si>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</si>
  <si>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</si>
  <si>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</si>
  <si>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</si>
  <si>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</si>
  <si>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</si>
  <si>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</si>
  <si>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</si>
  <si>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</si>
  <si>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</si>
  <si>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</si>
  <si>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</si>
  <si>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</si>
  <si>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</si>
  <si>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</si>
  <si>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</si>
  <si>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</si>
  <si>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</si>
  <si>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</si>
  <si>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</si>
  <si>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</si>
  <si>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</si>
  <si>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</si>
  <si>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</si>
  <si>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</si>
  <si>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</si>
  <si>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</si>
  <si>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</si>
  <si>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</si>
  <si>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</si>
  <si>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</si>
  <si>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</si>
  <si>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</si>
  <si>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</si>
  <si>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</si>
  <si>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</si>
  <si>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</si>
  <si>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</si>
  <si>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</si>
  <si>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</si>
  <si>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</si>
  <si>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</si>
  <si>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</si>
  <si>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</si>
  <si>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</si>
  <si>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</si>
  <si>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</si>
  <si>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</si>
  <si>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</si>
  <si>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</si>
  <si>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</si>
  <si>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</si>
  <si>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</si>
  <si>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</si>
  <si>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</si>
  <si>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</si>
  <si>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</si>
  <si>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</si>
  <si>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</si>
  <si>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</si>
  <si>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</si>
  <si>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</si>
  <si>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</si>
  <si>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</si>
  <si>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</si>
  <si>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</si>
  <si>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</si>
  <si>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</si>
  <si>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</si>
  <si>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</si>
  <si>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</si>
  <si>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</si>
  <si>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</si>
  <si>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</si>
  <si>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</si>
  <si>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</si>
  <si>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</si>
  <si>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</si>
  <si>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</si>
  <si>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</si>
  <si>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</si>
  <si>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</si>
  <si>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</si>
  <si>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</si>
  <si>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</si>
  <si>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</si>
  <si>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</si>
  <si>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</si>
  <si>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</si>
  <si>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</si>
  <si>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</si>
  <si>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</si>
  <si>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</si>
  <si>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</si>
  <si>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</si>
  <si>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</si>
  <si>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</si>
  <si>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</si>
  <si>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</si>
  <si>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</si>
  <si>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</si>
  <si>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</si>
  <si>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</si>
  <si>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</si>
  <si>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</si>
  <si>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</si>
  <si>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</si>
  <si>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</si>
  <si>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</si>
  <si>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</si>
  <si>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</si>
  <si>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</si>
  <si>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</si>
  <si>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</si>
  <si>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</si>
  <si>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</si>
  <si>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</si>
  <si>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</si>
  <si>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</si>
  <si>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</si>
  <si>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</si>
  <si>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</si>
  <si>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</si>
  <si>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</si>
  <si>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</si>
  <si>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</si>
  <si>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</si>
  <si>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</si>
  <si>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</si>
  <si>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</si>
  <si>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</si>
  <si>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</si>
  <si>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</si>
  <si>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</si>
  <si>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</si>
  <si>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</si>
  <si>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</si>
  <si>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</si>
  <si>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Endemic</t>
  </si>
  <si>
    <t xml:space="preserve">31km Davis </t>
  </si>
  <si>
    <t>56°27'21.1"</t>
  </si>
  <si>
    <t>124°20'37.5"</t>
  </si>
  <si>
    <t>AO/CL</t>
  </si>
  <si>
    <t>Accessed from ~1.2km on spur rd. @ ~31km Davis</t>
  </si>
  <si>
    <t>S, SBl</t>
  </si>
  <si>
    <t>0-80%</t>
  </si>
  <si>
    <t>All</t>
  </si>
  <si>
    <t>Stream</t>
  </si>
  <si>
    <t>Moose/Lynx</t>
  </si>
  <si>
    <t>780-800</t>
  </si>
  <si>
    <t>4WD + Sled + 200-500m walk-in</t>
  </si>
  <si>
    <t>4WD + 200-500m walk-in</t>
  </si>
  <si>
    <t>Growing</t>
  </si>
  <si>
    <t>Ground survey/Harvest</t>
  </si>
  <si>
    <t>* Bark patch on S/L2 was @ 1+042m off line in order to get a handle on brood development. Tree had green crown, no brood @ DBH and the root collar was full of callow adult - 1yr cycle.</t>
  </si>
  <si>
    <t xml:space="preserve">    Other than the last ~750m of S/L1 (10-25cm DBH Spruce/Pine plantation), the 250-300m section of cut block on S/L 2 (between ~325-525/600m), and the stretch of cut block spanning from ~1550m-2300m (EOL) on S/L2, the standing spruce was very susceptable. DBH ranges 20-50cm. A fair amount of current IBS activity was noted on S/L1 (~23 Code 1 mapped on/off line - Most show evidence of 1yr cycle-  and a few Code 3 mapped off line). Spruce in area of infest range from 40 to 60cm DBH. S/L2 had a few small infests as well. CANFOR has block boundary ribbons through poly and we suggest to harvest this infest ASAP. Potential riparian concern in the middle of the poly; difficult to determine in the winter. </t>
  </si>
  <si>
    <t>Sanitation harvest</t>
  </si>
  <si>
    <t xml:space="preserve">Determine operational feasibilty - </t>
  </si>
  <si>
    <t>Minor 2019/Major 2020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</si>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</sst>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4" sqref="A4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9.7109375" style="6" bestFit="1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208</v>
      </c>
      <c r="C3" s="180">
        <v>16</v>
      </c>
      <c r="D3" s="180">
        <v>52</v>
      </c>
      <c r="E3" s="180">
        <v>5000</v>
      </c>
      <c r="F3" s="181">
        <v>43447</v>
      </c>
      <c r="G3" s="180" t="s">
        <v>209</v>
      </c>
      <c r="H3" s="180" t="s">
        <v>210</v>
      </c>
      <c r="I3" s="6" t="s">
        <v>202</v>
      </c>
      <c r="J3" s="6" t="s">
        <v>203</v>
      </c>
      <c r="K3" s="6" t="s">
        <v>204</v>
      </c>
      <c r="L3" s="180" t="s">
        <v>211</v>
      </c>
      <c r="M3" s="6" t="s">
        <v>205</v>
      </c>
      <c r="N3" s="6">
        <v>1</v>
      </c>
      <c r="O3" s="180">
        <v>1</v>
      </c>
      <c r="P3" s="182">
        <v>1</v>
      </c>
      <c r="Q3" s="183">
        <v>900</v>
      </c>
      <c r="R3" s="183">
        <v>1000</v>
      </c>
      <c r="S3" s="189">
        <v>3</v>
      </c>
      <c r="T3" s="185"/>
      <c r="U3" s="185"/>
      <c r="V3" s="185"/>
      <c r="W3" s="185"/>
      <c r="X3" s="185"/>
      <c r="Y3" s="185"/>
      <c r="Z3" s="185">
        <v>1</v>
      </c>
      <c r="AA3" s="185"/>
      <c r="AB3" s="185"/>
      <c r="AC3" s="187">
        <v>3</v>
      </c>
      <c r="AD3" s="185"/>
      <c r="AE3" s="185"/>
      <c r="AF3" s="185"/>
      <c r="AG3" s="185"/>
      <c r="AH3" s="185"/>
      <c r="AI3" s="185"/>
      <c r="AJ3" s="185"/>
      <c r="AK3" s="185"/>
      <c r="AL3" s="185"/>
      <c r="AM3" s="187">
        <v>1</v>
      </c>
      <c r="AN3" s="185">
        <v>1</v>
      </c>
      <c r="AO3" s="185"/>
      <c r="AP3" s="185"/>
      <c r="AQ3" s="185"/>
      <c r="AR3" s="185"/>
      <c r="AS3" s="185"/>
      <c r="AT3" s="185"/>
      <c r="AU3" s="185"/>
      <c r="AV3" s="185"/>
      <c r="AW3" s="187">
        <v>3</v>
      </c>
      <c r="AX3" s="185">
        <v>2</v>
      </c>
      <c r="AY3" s="185"/>
      <c r="AZ3" s="185"/>
      <c r="BA3" s="185"/>
      <c r="BB3" s="185"/>
      <c r="BC3" s="185"/>
      <c r="BD3" s="185"/>
      <c r="BE3" s="185"/>
      <c r="BF3" s="185"/>
      <c r="BG3" s="187">
        <v>2</v>
      </c>
      <c r="BH3" s="185">
        <v>1</v>
      </c>
      <c r="BI3" s="185"/>
      <c r="BJ3" s="185"/>
      <c r="BK3" s="185"/>
      <c r="BL3" s="185"/>
      <c r="BM3" s="185"/>
      <c r="BN3" s="185"/>
      <c r="BO3" s="185"/>
      <c r="BP3" s="185"/>
      <c r="BQ3" s="187">
        <v>1</v>
      </c>
      <c r="BR3" s="185">
        <v>2</v>
      </c>
      <c r="BS3" s="185"/>
      <c r="BT3" s="185"/>
      <c r="BU3" s="185"/>
      <c r="BV3" s="185"/>
      <c r="BW3" s="185"/>
      <c r="BX3" s="185"/>
      <c r="BY3" s="185"/>
      <c r="BZ3" s="185"/>
      <c r="CA3" s="187">
        <v>2</v>
      </c>
      <c r="CB3" s="185">
        <v>2</v>
      </c>
      <c r="CC3" s="185"/>
      <c r="CD3" s="185"/>
      <c r="CE3" s="185"/>
      <c r="CF3" s="185"/>
      <c r="CG3" s="185"/>
      <c r="CH3" s="185"/>
      <c r="CI3" s="185"/>
      <c r="CJ3" s="185"/>
      <c r="CK3" s="187"/>
      <c r="CL3" s="185"/>
      <c r="CM3" s="185"/>
      <c r="CN3" s="185"/>
      <c r="CO3" s="185"/>
      <c r="CP3" s="185"/>
      <c r="CQ3" s="185"/>
      <c r="CR3" s="185"/>
      <c r="CS3" s="185"/>
      <c r="CT3" s="185"/>
      <c r="CU3" s="187"/>
      <c r="CV3" s="185"/>
      <c r="CW3" s="185"/>
      <c r="CX3" s="185"/>
      <c r="CY3" s="185"/>
      <c r="CZ3" s="185"/>
      <c r="DA3" s="185"/>
      <c r="DB3" s="185"/>
      <c r="DC3" s="185"/>
      <c r="DD3" s="185"/>
      <c r="DE3" s="188">
        <v>1</v>
      </c>
      <c r="DF3" s="185">
        <v>3</v>
      </c>
      <c r="DG3" s="185"/>
      <c r="DH3" s="185">
        <v>12</v>
      </c>
      <c r="DI3" s="185"/>
      <c r="DJ3" s="185"/>
      <c r="DK3" s="185">
        <v>2</v>
      </c>
      <c r="DL3" s="185"/>
      <c r="DM3" s="185">
        <v>6</v>
      </c>
      <c r="DN3" s="185"/>
      <c r="DO3" s="185"/>
      <c r="DP3" s="16"/>
      <c r="DQ3" s="6">
        <f>IF(R3&gt;=1,1,0)</f>
        <v>1</v>
      </c>
      <c r="DR3" s="6">
        <f t="shared" ref="DR3:EA3" si="0">S3+AC3+AM3+AW3+BG3+BQ3+CA3+CK3+CU3</f>
        <v>15</v>
      </c>
      <c r="DS3" s="6">
        <f t="shared" si="0"/>
        <v>8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</v>
      </c>
      <c r="DZ3" s="6">
        <f t="shared" si="0"/>
        <v>0</v>
      </c>
      <c r="EA3" s="6">
        <f t="shared" si="0"/>
        <v>0</v>
      </c>
      <c r="EB3" s="6">
        <f>DR3+DS3+DT3+DU3+DV3+DW3+DX3</f>
        <v>23</v>
      </c>
      <c r="EC3" s="6">
        <f>DY3+DZ3+EA3+EB3</f>
        <v>24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1</v>
      </c>
      <c r="P4" s="42">
        <v>2</v>
      </c>
      <c r="Q4" s="10">
        <v>1100</v>
      </c>
      <c r="R4" s="10">
        <v>1200</v>
      </c>
      <c r="S4" s="9">
        <v>3</v>
      </c>
      <c r="T4" s="10"/>
      <c r="U4" s="10"/>
      <c r="V4" s="10"/>
      <c r="W4" s="10"/>
      <c r="X4" s="10"/>
      <c r="Y4" s="10"/>
      <c r="Z4" s="10">
        <v>5</v>
      </c>
      <c r="AA4" s="10"/>
      <c r="AB4" s="10"/>
      <c r="AC4" s="9">
        <v>3</v>
      </c>
      <c r="AD4" s="10"/>
      <c r="AE4" s="10"/>
      <c r="AF4" s="10"/>
      <c r="AG4" s="10"/>
      <c r="AH4" s="10"/>
      <c r="AI4" s="10"/>
      <c r="AJ4" s="10">
        <v>1</v>
      </c>
      <c r="AK4" s="10"/>
      <c r="AL4" s="10"/>
      <c r="AM4" s="9">
        <v>1</v>
      </c>
      <c r="AN4" s="10"/>
      <c r="AO4" s="10"/>
      <c r="AP4" s="10"/>
      <c r="AQ4" s="10"/>
      <c r="AR4" s="10"/>
      <c r="AS4" s="10"/>
      <c r="AT4" s="10">
        <v>1</v>
      </c>
      <c r="AU4" s="10"/>
      <c r="AV4" s="10"/>
      <c r="AW4" s="9">
        <v>5</v>
      </c>
      <c r="AX4" s="10"/>
      <c r="AY4" s="10"/>
      <c r="AZ4" s="10">
        <v>1</v>
      </c>
      <c r="BA4" s="10"/>
      <c r="BB4" s="10"/>
      <c r="BC4" s="10"/>
      <c r="BD4" s="10"/>
      <c r="BE4" s="10"/>
      <c r="BF4" s="10"/>
      <c r="BG4" s="9">
        <v>1</v>
      </c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>
        <v>1</v>
      </c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>
        <v>2</v>
      </c>
      <c r="DF4" s="10">
        <v>2</v>
      </c>
      <c r="DG4" s="10">
        <v>1</v>
      </c>
      <c r="DH4" s="10"/>
      <c r="DI4" s="10"/>
      <c r="DJ4" s="10"/>
      <c r="DK4" s="10">
        <v>4</v>
      </c>
      <c r="DL4" s="10">
        <v>2</v>
      </c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13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1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8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14</v>
      </c>
      <c r="EC4" s="6">
        <f t="shared" ref="EC4:EC19" si="5">DY4+DZ4+EA4+EB4</f>
        <v>22</v>
      </c>
      <c r="ED4" s="6">
        <f t="shared" ref="ED4:ED19" si="6">IF(DF4&gt;=1,1,0)</f>
        <v>1</v>
      </c>
      <c r="EE4" s="6">
        <f t="shared" ref="EE4:EE19" si="7">IF(DK4&gt;=1,1,0)</f>
        <v>1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230</v>
      </c>
      <c r="D8" s="6">
        <f>A8*D3</f>
        <v>11960</v>
      </c>
      <c r="I8" s="96" t="s">
        <v>54</v>
      </c>
      <c r="J8" s="6">
        <f>TOTALS!D20*D3</f>
        <v>7280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2080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260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8</v>
      </c>
      <c r="E14" s="6">
        <v>1</v>
      </c>
      <c r="F14" s="96">
        <f>(T203*0.2125)+(AD203*0.275)+(AN203*0.325)+(AX203*0.375)+(BH203*0.425)+(BR203*0.475)+(CB203*0.525)+(CL203*0.575)+(CV203*0.601)</f>
        <v>3.5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1</v>
      </c>
      <c r="E16" s="6">
        <v>3</v>
      </c>
      <c r="F16" s="96">
        <f>(V203*0.2125)+(AF203*0.275)+(AP203*0.325)+(AZ203*0.375)+(BJ203*0.425)+(BT203*0.475)+(CD203*0.525)+(CN203*0.575)+(CX203*0.601)</f>
        <v>0.375</v>
      </c>
      <c r="I16" s="154" t="s">
        <v>63</v>
      </c>
      <c r="L16" s="184">
        <v>4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>
        <f t="shared" ref="C22:C27" si="15">F14/B14</f>
        <v>0.4375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>
        <f t="shared" si="15"/>
        <v>0.375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17.391304347826086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2.1739130434782608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80.434782608695656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2</v>
      </c>
      <c r="P203" s="43"/>
      <c r="S203" s="44">
        <f>SUM(S3:S202)</f>
        <v>6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6</v>
      </c>
      <c r="AA203" s="29">
        <f t="shared" si="100"/>
        <v>0</v>
      </c>
      <c r="AB203" s="29">
        <f t="shared" si="100"/>
        <v>0</v>
      </c>
      <c r="AC203" s="44">
        <f t="shared" si="100"/>
        <v>6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0</v>
      </c>
      <c r="AL203" s="29">
        <f t="shared" si="101"/>
        <v>0</v>
      </c>
      <c r="AM203" s="44">
        <f t="shared" si="101"/>
        <v>2</v>
      </c>
      <c r="AN203" s="29">
        <f t="shared" si="101"/>
        <v>1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1</v>
      </c>
      <c r="AU203" s="29">
        <f t="shared" si="101"/>
        <v>0</v>
      </c>
      <c r="AV203" s="29">
        <f t="shared" si="101"/>
        <v>0</v>
      </c>
      <c r="AW203" s="44">
        <f t="shared" si="101"/>
        <v>8</v>
      </c>
      <c r="AX203" s="29">
        <f t="shared" si="101"/>
        <v>2</v>
      </c>
      <c r="AY203" s="29">
        <f t="shared" si="101"/>
        <v>0</v>
      </c>
      <c r="AZ203" s="29">
        <f t="shared" ref="AZ203:BO203" si="102">SUM(AZ3:AZ202)</f>
        <v>1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3</v>
      </c>
      <c r="BH203" s="29">
        <f t="shared" si="102"/>
        <v>1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2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2</v>
      </c>
      <c r="CB203" s="29">
        <f t="shared" si="103"/>
        <v>2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1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28</v>
      </c>
      <c r="DS203" s="29">
        <f t="shared" si="106"/>
        <v>8</v>
      </c>
      <c r="DT203" s="29">
        <f t="shared" si="106"/>
        <v>0</v>
      </c>
      <c r="DU203" s="29">
        <f t="shared" si="106"/>
        <v>1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9</v>
      </c>
      <c r="DZ203" s="29">
        <f t="shared" si="106"/>
        <v>0</v>
      </c>
      <c r="EA203" s="29">
        <f t="shared" si="106"/>
        <v>0</v>
      </c>
      <c r="EB203" s="29">
        <f t="shared" si="106"/>
        <v>37</v>
      </c>
      <c r="EC203" s="29">
        <f t="shared" si="106"/>
        <v>46</v>
      </c>
      <c r="ED203" s="29">
        <f t="shared" si="106"/>
        <v>2</v>
      </c>
      <c r="EE203" s="29">
        <f t="shared" si="106"/>
        <v>2</v>
      </c>
    </row>
    <row r="204" spans="13:135" x14ac:dyDescent="0.2">
      <c r="ED204" s="28">
        <f>ED203+EE203</f>
        <v>4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41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.140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 xml:space="preserve">31km Davis 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16</v>
      </c>
      <c r="F8" s="45"/>
      <c r="H8" s="46" t="s">
        <v>79</v>
      </c>
      <c r="I8" s="45"/>
      <c r="J8" s="136" t="str">
        <f>ENTRY!L3</f>
        <v>AO/CL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>
        <f>ENTRY!F3</f>
        <v>43447</v>
      </c>
      <c r="F10" s="45"/>
      <c r="H10" s="46" t="s">
        <v>83</v>
      </c>
      <c r="I10" s="46" t="s">
        <v>84</v>
      </c>
      <c r="J10" s="136" t="str">
        <f>ENTRY!G3</f>
        <v>56°27'21.1"</v>
      </c>
      <c r="K10" s="46" t="s">
        <v>85</v>
      </c>
      <c r="L10" s="136" t="str">
        <f>ENTRY!H3</f>
        <v>124°20'37.5"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52</v>
      </c>
      <c r="F11" s="45"/>
      <c r="H11" s="46" t="s">
        <v>87</v>
      </c>
      <c r="I11" s="45"/>
      <c r="J11" s="45"/>
      <c r="K11" s="136">
        <f>ENTRY!E3</f>
        <v>5000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228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28</v>
      </c>
      <c r="E18" s="80">
        <f>ENTRY!DS203</f>
        <v>8</v>
      </c>
      <c r="F18" s="89">
        <f>ENTRY!DT203</f>
        <v>0</v>
      </c>
      <c r="G18" s="80">
        <f>ENTRY!DU203</f>
        <v>1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140</v>
      </c>
      <c r="E20" s="100">
        <f>ENTRY!DS203/ENTRY!DQ203*10</f>
        <v>40</v>
      </c>
      <c r="F20" s="101">
        <f>ENTRY!DT203/ENTRY!DQ203*10</f>
        <v>0</v>
      </c>
      <c r="G20" s="100">
        <f>ENTRY!DU203/ENTRY!DQ203*10</f>
        <v>5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60.869565217391312</v>
      </c>
      <c r="E22" s="100">
        <f>ENTRY!J9/ENTRY!D8*100</f>
        <v>17.391304347826086</v>
      </c>
      <c r="F22" s="101">
        <f>ENTRY!J10/ENTRY!D8*100</f>
        <v>0</v>
      </c>
      <c r="G22" s="100">
        <f>ENTRY!J11/ENTRY!D8*100</f>
        <v>2.1739130434782608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9</v>
      </c>
      <c r="H31" s="83"/>
      <c r="I31" s="102">
        <f>ENTRY!DY203/ENTRY!DQ203*10</f>
        <v>45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2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9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37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80.434782608695656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228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6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6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1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2</v>
      </c>
      <c r="F53" s="80">
        <f>SUM(ENTRY!AN3:'ENTRY'!AN202)</f>
        <v>1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8</v>
      </c>
      <c r="F54" s="80">
        <f>SUM(ENTRY!AX3:'ENTRY'!AX202)</f>
        <v>2</v>
      </c>
      <c r="G54" s="80">
        <f>SUM(ENTRY!AY3:'ENTRY'!AY202)</f>
        <v>0</v>
      </c>
      <c r="H54" s="80">
        <f>SUM(ENTRY!AZ3:'ENTRY'!AZ202)</f>
        <v>1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3</v>
      </c>
      <c r="F55" s="80">
        <f>SUM(ENTRY!BH3:'ENTRY'!BH202)</f>
        <v>1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1</v>
      </c>
      <c r="F56" s="80">
        <f>SUM(ENTRY!BR3:'ENTRY'!BR202)</f>
        <v>2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2</v>
      </c>
      <c r="F57" s="80">
        <f>SUM(ENTRY!CB3:'ENTRY'!CB202)</f>
        <v>2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28</v>
      </c>
      <c r="F60" s="144">
        <f t="shared" si="0"/>
        <v>8</v>
      </c>
      <c r="G60" s="144">
        <f t="shared" si="0"/>
        <v>0</v>
      </c>
      <c r="H60" s="144">
        <f t="shared" si="0"/>
        <v>1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9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229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opLeftCell="A4" workbookViewId="0">
      <selection activeCell="Q16" sqref="Q16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12</v>
      </c>
      <c r="G10" s="79">
        <f>ENTRY!DJ3</f>
        <v>0</v>
      </c>
      <c r="H10" s="79">
        <f>ENTRY!DF3</f>
        <v>3</v>
      </c>
      <c r="I10" s="79">
        <f>ENTRY!DL3</f>
        <v>0</v>
      </c>
      <c r="J10" s="79">
        <f>ENTRY!DN3</f>
        <v>0</v>
      </c>
      <c r="K10" s="79">
        <f>ENTRY!DM3</f>
        <v>6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2</v>
      </c>
      <c r="C11" s="174"/>
      <c r="D11" s="80">
        <f>ENTRY!DG4</f>
        <v>1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2</v>
      </c>
      <c r="I11" s="80">
        <f>ENTRY!DL4</f>
        <v>2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4</v>
      </c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1</v>
      </c>
      <c r="E30" s="118">
        <f t="shared" si="0"/>
        <v>0</v>
      </c>
      <c r="F30" s="117">
        <f t="shared" si="0"/>
        <v>12</v>
      </c>
      <c r="G30" s="118">
        <f t="shared" si="0"/>
        <v>0</v>
      </c>
      <c r="H30" s="117">
        <f t="shared" si="0"/>
        <v>5</v>
      </c>
      <c r="I30" s="118">
        <f t="shared" si="0"/>
        <v>2</v>
      </c>
      <c r="J30" s="117">
        <f t="shared" si="0"/>
        <v>0</v>
      </c>
      <c r="K30" s="118">
        <f t="shared" si="0"/>
        <v>6</v>
      </c>
      <c r="L30" s="117">
        <f t="shared" si="0"/>
        <v>0</v>
      </c>
      <c r="M30" s="118">
        <f t="shared" si="0"/>
        <v>6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2.75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4.5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1515.4379332073092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zoomScale="150" zoomScaleNormal="150" zoomScalePageLayoutView="150" workbookViewId="0">
      <selection activeCell="L2" sqref="L2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0.2851562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 xml:space="preserve">31km Davis 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16</v>
      </c>
      <c r="F8" s="127"/>
      <c r="G8" s="127"/>
      <c r="H8" s="50"/>
      <c r="I8" s="126" t="s">
        <v>171</v>
      </c>
      <c r="J8" s="127"/>
      <c r="K8" s="127"/>
      <c r="L8" s="134" t="str">
        <f>ENTRY!L3</f>
        <v>AO/CL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52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>
        <f>ENTRY!F3</f>
        <v>43447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56°27'21.1"</v>
      </c>
      <c r="F11" s="133" t="s">
        <v>85</v>
      </c>
      <c r="G11" s="136" t="str">
        <f>ENTRY!H3</f>
        <v>124°20'37.5"</v>
      </c>
      <c r="H11" s="50"/>
      <c r="I11" s="129" t="s">
        <v>87</v>
      </c>
      <c r="J11" s="127"/>
      <c r="K11" s="127"/>
      <c r="L11" s="134">
        <f>ENTRY!E3</f>
        <v>5000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91" t="s">
        <v>212</v>
      </c>
      <c r="F16" s="191"/>
      <c r="G16" s="191"/>
      <c r="H16" s="52" t="s">
        <v>176</v>
      </c>
      <c r="I16" s="50"/>
      <c r="J16" s="98" t="s">
        <v>213</v>
      </c>
      <c r="K16" s="50"/>
      <c r="L16" s="52" t="s">
        <v>177</v>
      </c>
      <c r="M16" s="138" t="s">
        <v>214</v>
      </c>
      <c r="N16" s="50"/>
      <c r="O16" s="15"/>
    </row>
    <row r="17" spans="1:15" x14ac:dyDescent="0.2">
      <c r="A17" s="14"/>
      <c r="B17" s="50"/>
      <c r="C17" s="50"/>
      <c r="D17" s="50"/>
      <c r="E17" s="191"/>
      <c r="F17" s="191"/>
      <c r="G17" s="191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/>
      <c r="F18" s="138"/>
      <c r="G18" s="138"/>
      <c r="H18" s="52" t="s">
        <v>179</v>
      </c>
      <c r="I18" s="50"/>
      <c r="J18" s="98" t="s">
        <v>216</v>
      </c>
      <c r="K18" s="138"/>
      <c r="L18" s="52" t="s">
        <v>180</v>
      </c>
      <c r="M18" s="138" t="s">
        <v>215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90" t="s">
        <v>206</v>
      </c>
      <c r="G20" s="98"/>
      <c r="H20" s="52" t="s">
        <v>182</v>
      </c>
      <c r="I20" s="50"/>
      <c r="J20" s="98" t="s">
        <v>217</v>
      </c>
      <c r="K20" s="50"/>
      <c r="L20" s="52" t="s">
        <v>183</v>
      </c>
      <c r="M20" s="50"/>
      <c r="N20" s="138" t="s">
        <v>218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219</v>
      </c>
      <c r="F24" s="50"/>
      <c r="G24" s="50"/>
      <c r="H24" s="52" t="s">
        <v>186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/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207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221</v>
      </c>
      <c r="F32" s="50"/>
      <c r="G32" s="50"/>
      <c r="H32" s="50"/>
      <c r="I32" s="52" t="s">
        <v>192</v>
      </c>
      <c r="J32" s="50"/>
      <c r="K32" s="50"/>
      <c r="L32" s="98" t="s">
        <v>145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227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226</v>
      </c>
      <c r="F38" s="177"/>
      <c r="G38" s="131"/>
      <c r="H38" s="50"/>
      <c r="I38" s="156" t="s">
        <v>197</v>
      </c>
      <c r="J38" s="50"/>
      <c r="K38" s="50"/>
      <c r="L38" s="138" t="s">
        <v>222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225</v>
      </c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14"/>
      <c r="B40"/>
      <c r="C40" s="50"/>
      <c r="D40" s="50"/>
      <c r="E40" s="176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ht="12.75" customHeight="1" x14ac:dyDescent="0.2">
      <c r="A41" s="76"/>
      <c r="B41" s="193" t="s">
        <v>224</v>
      </c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5"/>
    </row>
    <row r="42" spans="1:15" x14ac:dyDescent="0.2">
      <c r="A42" s="76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5"/>
    </row>
    <row r="43" spans="1:15" x14ac:dyDescent="0.2">
      <c r="A43" s="76"/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5"/>
    </row>
    <row r="44" spans="1:15" x14ac:dyDescent="0.2">
      <c r="A44" s="76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5"/>
    </row>
    <row r="45" spans="1:15" x14ac:dyDescent="0.2">
      <c r="A45" s="76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5"/>
    </row>
    <row r="46" spans="1:15" x14ac:dyDescent="0.2">
      <c r="A46" s="76"/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5"/>
    </row>
    <row r="47" spans="1:15" x14ac:dyDescent="0.2">
      <c r="A47" s="76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192" t="s">
        <v>223</v>
      </c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5"/>
    </row>
    <row r="50" spans="1:15" x14ac:dyDescent="0.2">
      <c r="A50" s="76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x14ac:dyDescent="0.2">
      <c r="A57" s="76"/>
      <c r="B57" s="98"/>
      <c r="C57" s="13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15"/>
    </row>
    <row r="58" spans="1:15" ht="13.5" thickBot="1" x14ac:dyDescent="0.25">
      <c r="A58" s="77"/>
      <c r="B58" s="137"/>
      <c r="C58" s="78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9"/>
    </row>
    <row r="59" spans="1:15" ht="13.5" thickTop="1" x14ac:dyDescent="0.2"/>
  </sheetData>
  <mergeCells count="3">
    <mergeCell ref="E16:G17"/>
    <mergeCell ref="B49:N50"/>
    <mergeCell ref="B41:N47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2019-01-29T20:18:15Z</dcterms:modified>
</cp:coreProperties>
</file>