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6" i="4" l="1"/>
  <c r="L6" i="4"/>
  <c r="E7" i="4"/>
  <c r="L7" i="4"/>
  <c r="E8" i="4"/>
  <c r="L8" i="4"/>
  <c r="E9" i="4"/>
  <c r="L9"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<sst xmlns="http://schemas.openxmlformats.org/spreadsheetml/2006/main" count="282" uniqueCount="185">
  <si>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</si>
  <si>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</si>
  <si>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</si>
  <si>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</si>
  <si>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</si>
  <si>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</si>
  <si>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</si>
  <si>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</si>
  <si>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</si>
  <si>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</si>
  <si>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</si>
  <si>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</si>
  <si>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</si>
  <si>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</si>
  <si>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</si>
  <si>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</si>
  <si>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</si>
  <si>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</si>
  <si>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</si>
  <si>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</si>
  <si>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</si>
  <si>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</si>
  <si>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</si>
  <si>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</si>
  <si>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</si>
  <si>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</si>
  <si>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</si>
  <si>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</si>
  <si>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</si>
  <si>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</si>
  <si>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</si>
  <si>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</si>
  <si>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</si>
  <si>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</si>
  <si>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</si>
  <si>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</si>
  <si>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</si>
  <si>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</si>
  <si>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</si>
  <si>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</si>
  <si>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</si>
  <si>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</si>
  <si>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</si>
  <si>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</si>
  <si>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</si>
  <si>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</si>
  <si>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</si>
  <si>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</si>
  <si>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</si>
  <si>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</si>
  <si>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</si>
  <si>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</si>
  <si>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</si>
  <si>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</si>
  <si>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</si>
  <si>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</si>
  <si>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</si>
  <si>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</si>
  <si>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</si>
  <si>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</si>
  <si>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</si>
  <si>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</si>
  <si>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</si>
  <si>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</si>
  <si>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</si>
  <si>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</si>
  <si>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</si>
  <si>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</si>
  <si>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</si>
  <si>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</si>
  <si>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</si>
  <si>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</si>
  <si>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</si>
  <si>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</si>
  <si>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</si>
  <si>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</si>
  <si>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</si>
  <si>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</si>
  <si>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</si>
  <si>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</si>
  <si>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</si>
  <si>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</si>
  <si>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</si>
  <si>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</si>
  <si>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</si>
  <si>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</si>
  <si>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</si>
  <si>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</si>
  <si>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</si>
  <si>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</si>
  <si>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</si>
  <si>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</si>
  <si>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</si>
  <si>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</si>
  <si>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</si>
  <si>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</si>
  <si>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</si>
  <si>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</si>
  <si>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</si>
  <si>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</si>
  <si>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</si>
  <si>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</si>
  <si>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</si>
  <si>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</si>
  <si>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</si>
  <si>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</si>
  <si>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</si>
  <si>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</si>
  <si>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</si>
  <si>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</si>
  <si>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</si>
  <si>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</si>
  <si>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</si>
  <si>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</si>
  <si>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</si>
  <si>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</si>
  <si>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</si>
  <si>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</si>
  <si>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</si>
  <si>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</si>
  <si>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</si>
  <si>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</si>
  <si>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</si>
  <si>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</si>
  <si>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</si>
  <si>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</si>
  <si>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</si>
  <si>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</si>
  <si>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</si>
  <si>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</si>
  <si>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</si>
  <si>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</si>
  <si>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</si>
  <si>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</si>
  <si>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</si>
  <si>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</si>
  <si>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</si>
  <si>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</si>
  <si>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</si>
  <si>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</si>
  <si>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</si>
  <si>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</si>
  <si>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</si>
  <si>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</si>
  <si>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</si>
  <si>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</si>
  <si>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</si>
  <si>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</si>
  <si>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</si>
  <si>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</si>
  <si>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</si>
  <si>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</si>
  <si>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</si>
  <si>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</si>
  <si>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</si>
  <si>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</si>
  <si>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</si>
  <si>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</si>
  <si>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</si>
  <si>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</si>
  <si>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Flat</t>
  </si>
  <si>
    <t>Some wet areas</t>
  </si>
  <si>
    <t>Moose/Wolf</t>
  </si>
  <si>
    <t>4WD</t>
  </si>
  <si>
    <t xml:space="preserve">Adjacent cut block </t>
  </si>
  <si>
    <t>147.5km Finlay</t>
  </si>
  <si>
    <t>55°59'49.0"</t>
  </si>
  <si>
    <t>124°20'18.4"</t>
  </si>
  <si>
    <t>NE/CD</t>
  </si>
  <si>
    <t>1.8km walk to N ct. blk. Edge - From end of Rd. @ 147.5km Finlay</t>
  </si>
  <si>
    <t>SBl,S(Bl)</t>
  </si>
  <si>
    <t>0-50%</t>
  </si>
  <si>
    <t>ESE</t>
  </si>
  <si>
    <t>Minor 2019/20</t>
  </si>
  <si>
    <t>950m</t>
  </si>
  <si>
    <t>Existing</t>
  </si>
  <si>
    <t>Endemic</t>
  </si>
  <si>
    <t>Detailed heli</t>
  </si>
  <si>
    <t>Ground survey</t>
  </si>
  <si>
    <t xml:space="preserve">    The stand in Poly 68 is susceptable to IBS due to the amount of mature spruce (40-50cm DBH). However, only a few small populations fizzling away were found. PO's found @ ~ 75m &amp; 840m on S/L 2 have evidence of old strip attack. As well, on S/L1, a few Code 3 were found to have significant 4th instar larva populations (indicated on field card). </t>
  </si>
  <si>
    <t>*No bark patch taken - No Code 1.</t>
  </si>
  <si>
    <t>Unknown</t>
  </si>
  <si>
    <t xml:space="preserve">    Access to Poly 68 took a lot of effort. Sleds are required from the Finlay M/L (147.5km). @ ~3.5km the road becomes quite overgrown (still ~2.8km to poly-edge). A solid hour or so (+ 1 tank of gas) was spent cutting and clearing the road for the sleds. We managed to get within 2km of the poly and hiked the rest of the distance. As a result of access difficulties, our hours of surveyable daylight was cut short. Therefore, less meters were surveyed in Poly 68. However, we feel our layout covered the poly well enough to get a good handle on the IBS activity.</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</si>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</sst>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7">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0" borderId="0" xfId="0" applyFont="1" applyBorder="1"/>
    <xf numFmtId="0" fontId="19" fillId="8" borderId="3" xfId="0" applyFont="1" applyFill="1" applyBorder="1" applyAlignment="1">
      <alignment horizontal="center"/>
    </xf>
    <xf numFmtId="0" fontId="6" fillId="0" borderId="0" xfId="0" applyFont="1" applyBorder="1" applyAlignment="1">
      <alignment wrapText="1"/>
    </xf>
    <xf numFmtId="0" fontId="6" fillId="0" borderId="0" xfId="0" applyFont="1" applyAlignment="1">
      <alignment wrapText="1"/>
    </xf>
    <xf numFmtId="0" fontId="6"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3" sqref="A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165</v>
      </c>
      <c r="C3" s="143">
        <v>2</v>
      </c>
      <c r="D3" s="143">
        <v>68</v>
      </c>
      <c r="E3" s="143">
        <v>5250</v>
      </c>
      <c r="F3" s="144">
        <v>43436</v>
      </c>
      <c r="G3" s="143" t="s">
        <v>166</v>
      </c>
      <c r="H3" s="143" t="s">
        <v>167</v>
      </c>
      <c r="I3" s="1" t="s">
        <v>156</v>
      </c>
      <c r="J3" s="1" t="s">
        <v>157</v>
      </c>
      <c r="K3" s="1" t="s">
        <v>158</v>
      </c>
      <c r="L3" s="143" t="s">
        <v>168</v>
      </c>
      <c r="M3" s="1" t="s">
        <v>159</v>
      </c>
      <c r="N3" s="1">
        <v>1</v>
      </c>
      <c r="O3" s="143">
        <v>0</v>
      </c>
      <c r="P3" s="145">
        <v>1</v>
      </c>
      <c r="Q3" s="146">
        <v>2100</v>
      </c>
      <c r="R3" s="146">
        <v>2200</v>
      </c>
      <c r="S3" s="153">
        <v>7</v>
      </c>
      <c r="T3" s="148"/>
      <c r="U3" s="148"/>
      <c r="V3" s="148"/>
      <c r="W3" s="148"/>
      <c r="X3" s="148"/>
      <c r="Y3" s="148"/>
      <c r="Z3" s="148">
        <v>13</v>
      </c>
      <c r="AA3" s="148"/>
      <c r="AB3" s="148"/>
      <c r="AC3" s="150">
        <v>9</v>
      </c>
      <c r="AD3" s="148"/>
      <c r="AE3" s="148"/>
      <c r="AF3" s="148"/>
      <c r="AG3" s="148"/>
      <c r="AH3" s="148"/>
      <c r="AI3" s="148"/>
      <c r="AJ3" s="148">
        <v>4</v>
      </c>
      <c r="AK3" s="148"/>
      <c r="AL3" s="148"/>
      <c r="AM3" s="150">
        <v>17</v>
      </c>
      <c r="AN3" s="148"/>
      <c r="AO3" s="148"/>
      <c r="AP3" s="148"/>
      <c r="AQ3" s="148"/>
      <c r="AR3" s="148"/>
      <c r="AS3" s="148"/>
      <c r="AT3" s="148">
        <v>1</v>
      </c>
      <c r="AU3" s="148"/>
      <c r="AV3" s="148"/>
      <c r="AW3" s="150">
        <v>4</v>
      </c>
      <c r="AX3" s="148"/>
      <c r="AY3" s="148"/>
      <c r="AZ3" s="148"/>
      <c r="BA3" s="148"/>
      <c r="BB3" s="148"/>
      <c r="BC3" s="148"/>
      <c r="BD3" s="148"/>
      <c r="BE3" s="148"/>
      <c r="BF3" s="148"/>
      <c r="BG3" s="150"/>
      <c r="BH3" s="148"/>
      <c r="BI3" s="148"/>
      <c r="BJ3" s="148"/>
      <c r="BK3" s="148"/>
      <c r="BL3" s="148"/>
      <c r="BM3" s="148"/>
      <c r="BN3" s="148"/>
      <c r="BO3" s="148"/>
      <c r="BP3" s="148"/>
      <c r="BQ3" s="150"/>
      <c r="BR3" s="148"/>
      <c r="BS3" s="148"/>
      <c r="BT3" s="148"/>
      <c r="BU3" s="148"/>
      <c r="BV3" s="148"/>
      <c r="BW3" s="148"/>
      <c r="BX3" s="148"/>
      <c r="BY3" s="148"/>
      <c r="BZ3" s="148"/>
      <c r="CA3" s="150"/>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37</v>
      </c>
      <c r="DS3" s="1">
        <f t="shared" si="0"/>
        <v>0</v>
      </c>
      <c r="DT3" s="1">
        <f t="shared" si="0"/>
        <v>0</v>
      </c>
      <c r="DU3" s="1">
        <f t="shared" si="0"/>
        <v>0</v>
      </c>
      <c r="DV3" s="1">
        <f t="shared" si="0"/>
        <v>0</v>
      </c>
      <c r="DW3" s="1">
        <f t="shared" si="0"/>
        <v>0</v>
      </c>
      <c r="DX3" s="1">
        <f t="shared" si="0"/>
        <v>0</v>
      </c>
      <c r="DY3" s="1">
        <f t="shared" si="0"/>
        <v>18</v>
      </c>
      <c r="DZ3" s="1">
        <f t="shared" si="0"/>
        <v>0</v>
      </c>
      <c r="EA3" s="1">
        <f t="shared" si="0"/>
        <v>0</v>
      </c>
      <c r="EB3" s="1">
        <f>DR3+DS3+DT3+DU3+DV3+DW3+DX3</f>
        <v>37</v>
      </c>
      <c r="EC3" s="1">
        <f>DY3+DZ3+EA3+EB3</f>
        <v>55</v>
      </c>
      <c r="ED3" s="1">
        <f>IF(DF3&gt;=1,1,0)</f>
        <v>0</v>
      </c>
      <c r="EE3" s="1">
        <f>IF(DK3&gt;=1,1,0)</f>
        <v>0</v>
      </c>
    </row>
    <row r="4" spans="1:135" x14ac:dyDescent="0.2">
      <c r="N4" s="1">
        <v>2</v>
      </c>
      <c r="O4" s="1">
        <v>0</v>
      </c>
      <c r="P4" s="35">
        <v>2</v>
      </c>
      <c r="Q4" s="5">
        <v>600</v>
      </c>
      <c r="R4" s="5">
        <v>700</v>
      </c>
      <c r="S4" s="4">
        <v>19</v>
      </c>
      <c r="T4" s="5"/>
      <c r="U4" s="5"/>
      <c r="V4" s="5"/>
      <c r="W4" s="5"/>
      <c r="X4" s="5"/>
      <c r="Y4" s="5"/>
      <c r="Z4" s="5">
        <v>2</v>
      </c>
      <c r="AA4" s="5"/>
      <c r="AB4" s="5"/>
      <c r="AC4" s="4">
        <v>27</v>
      </c>
      <c r="AD4" s="5"/>
      <c r="AE4" s="5"/>
      <c r="AF4" s="5"/>
      <c r="AG4" s="5"/>
      <c r="AH4" s="5"/>
      <c r="AI4" s="5"/>
      <c r="AJ4" s="5"/>
      <c r="AK4" s="5"/>
      <c r="AL4" s="5"/>
      <c r="AM4" s="4">
        <v>11</v>
      </c>
      <c r="AN4" s="5"/>
      <c r="AO4" s="5"/>
      <c r="AP4" s="5"/>
      <c r="AQ4" s="5"/>
      <c r="AR4" s="5"/>
      <c r="AS4" s="5"/>
      <c r="AT4" s="5">
        <v>2</v>
      </c>
      <c r="AU4" s="5"/>
      <c r="AV4" s="5"/>
      <c r="AW4" s="4">
        <v>7</v>
      </c>
      <c r="AX4" s="5"/>
      <c r="AY4" s="5"/>
      <c r="AZ4" s="5"/>
      <c r="BA4" s="5"/>
      <c r="BB4" s="5"/>
      <c r="BC4" s="5"/>
      <c r="BD4" s="5"/>
      <c r="BE4" s="5"/>
      <c r="BF4" s="5"/>
      <c r="BG4" s="4">
        <v>3</v>
      </c>
      <c r="BH4" s="5"/>
      <c r="BI4" s="5"/>
      <c r="BJ4" s="5"/>
      <c r="BK4" s="5"/>
      <c r="BL4" s="5"/>
      <c r="BM4" s="5"/>
      <c r="BN4" s="5"/>
      <c r="BO4" s="5"/>
      <c r="BP4" s="5"/>
      <c r="BQ4" s="4">
        <v>1</v>
      </c>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1</v>
      </c>
      <c r="DR4" s="1">
        <f t="shared" ref="DR4:DR19" si="2">S4+AC4+AM4+AW4+BG4+BQ4+CA4+CK4+CU4</f>
        <v>68</v>
      </c>
      <c r="DS4" s="1">
        <f t="shared" ref="DS4:EA13" si="3">T4+AD4+AN4+AX4+BH4+BR4+CB4+CL4+CV4</f>
        <v>0</v>
      </c>
      <c r="DT4" s="1">
        <f t="shared" si="3"/>
        <v>0</v>
      </c>
      <c r="DU4" s="1">
        <f t="shared" si="3"/>
        <v>0</v>
      </c>
      <c r="DV4" s="1">
        <f t="shared" si="3"/>
        <v>0</v>
      </c>
      <c r="DW4" s="1">
        <f t="shared" si="3"/>
        <v>0</v>
      </c>
      <c r="DX4" s="1">
        <f t="shared" si="3"/>
        <v>0</v>
      </c>
      <c r="DY4" s="1">
        <f t="shared" si="3"/>
        <v>4</v>
      </c>
      <c r="DZ4" s="1">
        <f t="shared" si="3"/>
        <v>0</v>
      </c>
      <c r="EA4" s="1">
        <f t="shared" si="3"/>
        <v>0</v>
      </c>
      <c r="EB4" s="1">
        <f t="shared" ref="EB4:EB19" si="4">DR4+DS4+DT4+DU4+DV4+DW4+DX4</f>
        <v>68</v>
      </c>
      <c r="EC4" s="1">
        <f t="shared" ref="EC4:EC19" si="5">DY4+DZ4+EA4+EB4</f>
        <v>72</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635</v>
      </c>
      <c r="D8" s="1">
        <f>A8*D3</f>
        <v>43180</v>
      </c>
      <c r="I8" s="87" t="s">
        <v>54</v>
      </c>
      <c r="J8" s="1">
        <f>TOTALS!D20*D3</f>
        <v>35700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82.677165354330711</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26</v>
      </c>
      <c r="T203" s="22">
        <f t="shared" ref="T203:AI203" si="100">SUM(T3:T202)</f>
        <v>0</v>
      </c>
      <c r="U203" s="22">
        <f t="shared" si="100"/>
        <v>0</v>
      </c>
      <c r="V203" s="22">
        <f t="shared" si="100"/>
        <v>0</v>
      </c>
      <c r="W203" s="22">
        <f t="shared" si="100"/>
        <v>0</v>
      </c>
      <c r="X203" s="22">
        <f t="shared" si="100"/>
        <v>0</v>
      </c>
      <c r="Y203" s="22">
        <f t="shared" si="100"/>
        <v>0</v>
      </c>
      <c r="Z203" s="22">
        <f t="shared" si="100"/>
        <v>15</v>
      </c>
      <c r="AA203" s="22">
        <f t="shared" si="100"/>
        <v>0</v>
      </c>
      <c r="AB203" s="22">
        <f t="shared" si="100"/>
        <v>0</v>
      </c>
      <c r="AC203" s="37">
        <f t="shared" si="100"/>
        <v>36</v>
      </c>
      <c r="AD203" s="22">
        <f t="shared" si="100"/>
        <v>0</v>
      </c>
      <c r="AE203" s="22">
        <f t="shared" si="100"/>
        <v>0</v>
      </c>
      <c r="AF203" s="22">
        <f t="shared" si="100"/>
        <v>0</v>
      </c>
      <c r="AG203" s="22">
        <f t="shared" si="100"/>
        <v>0</v>
      </c>
      <c r="AH203" s="22">
        <f t="shared" si="100"/>
        <v>0</v>
      </c>
      <c r="AI203" s="22">
        <f t="shared" si="100"/>
        <v>0</v>
      </c>
      <c r="AJ203" s="22">
        <f t="shared" ref="AJ203:AY203" si="101">SUM(AJ3:AJ202)</f>
        <v>4</v>
      </c>
      <c r="AK203" s="22">
        <f t="shared" si="101"/>
        <v>0</v>
      </c>
      <c r="AL203" s="22">
        <f t="shared" si="101"/>
        <v>0</v>
      </c>
      <c r="AM203" s="37">
        <f t="shared" si="101"/>
        <v>28</v>
      </c>
      <c r="AN203" s="22">
        <f t="shared" si="101"/>
        <v>0</v>
      </c>
      <c r="AO203" s="22">
        <f t="shared" si="101"/>
        <v>0</v>
      </c>
      <c r="AP203" s="22">
        <f t="shared" si="101"/>
        <v>0</v>
      </c>
      <c r="AQ203" s="22">
        <f t="shared" si="101"/>
        <v>0</v>
      </c>
      <c r="AR203" s="22">
        <f t="shared" si="101"/>
        <v>0</v>
      </c>
      <c r="AS203" s="22">
        <f t="shared" si="101"/>
        <v>0</v>
      </c>
      <c r="AT203" s="22">
        <f t="shared" si="101"/>
        <v>3</v>
      </c>
      <c r="AU203" s="22">
        <f t="shared" si="101"/>
        <v>0</v>
      </c>
      <c r="AV203" s="22">
        <f t="shared" si="101"/>
        <v>0</v>
      </c>
      <c r="AW203" s="37">
        <f t="shared" si="101"/>
        <v>11</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3</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1</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2</v>
      </c>
      <c r="DR203" s="22">
        <f t="shared" si="106"/>
        <v>105</v>
      </c>
      <c r="DS203" s="22">
        <f t="shared" si="106"/>
        <v>0</v>
      </c>
      <c r="DT203" s="22">
        <f t="shared" si="106"/>
        <v>0</v>
      </c>
      <c r="DU203" s="22">
        <f t="shared" si="106"/>
        <v>0</v>
      </c>
      <c r="DV203" s="22">
        <f t="shared" si="106"/>
        <v>0</v>
      </c>
      <c r="DW203" s="22">
        <f t="shared" si="106"/>
        <v>0</v>
      </c>
      <c r="DX203" s="22">
        <f t="shared" si="106"/>
        <v>0</v>
      </c>
      <c r="DY203" s="22">
        <f t="shared" si="106"/>
        <v>22</v>
      </c>
      <c r="DZ203" s="22">
        <f t="shared" si="106"/>
        <v>0</v>
      </c>
      <c r="EA203" s="22">
        <f t="shared" si="106"/>
        <v>0</v>
      </c>
      <c r="EB203" s="22">
        <f t="shared" si="106"/>
        <v>105</v>
      </c>
      <c r="EC203" s="22">
        <f t="shared" si="106"/>
        <v>127</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3" workbookViewId="0">
      <selection activeCell="H63" sqref="H63"/>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147.5km Finlay</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2</v>
      </c>
      <c r="F8" s="38"/>
      <c r="H8" s="39" t="s">
        <v>79</v>
      </c>
      <c r="I8" s="38"/>
      <c r="J8" s="119" t="str">
        <f>ENTRY!L3</f>
        <v>NE/CD</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43436</v>
      </c>
      <c r="F10" s="38"/>
      <c r="H10" s="39" t="s">
        <v>83</v>
      </c>
      <c r="I10" s="39" t="s">
        <v>84</v>
      </c>
      <c r="J10" s="119" t="str">
        <f>ENTRY!G3</f>
        <v>55°59'49.0"</v>
      </c>
      <c r="K10" s="39" t="s">
        <v>85</v>
      </c>
      <c r="L10" s="119" t="str">
        <f>ENTRY!H3</f>
        <v>124°20'18.4"</v>
      </c>
      <c r="M10" s="43"/>
      <c r="N10" s="42"/>
    </row>
    <row r="11" spans="1:14" ht="13.5" thickBot="1" x14ac:dyDescent="0.25">
      <c r="A11" s="41"/>
      <c r="B11" s="43"/>
      <c r="C11" s="39" t="s">
        <v>86</v>
      </c>
      <c r="D11" s="38"/>
      <c r="E11" s="119">
        <f>ENTRY!D3</f>
        <v>68</v>
      </c>
      <c r="F11" s="38"/>
      <c r="H11" s="39" t="s">
        <v>87</v>
      </c>
      <c r="I11" s="38"/>
      <c r="J11" s="38"/>
      <c r="K11" s="119">
        <f>ENTRY!E3</f>
        <v>5250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183</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105</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525</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82.677165354330711</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22</v>
      </c>
      <c r="H31" s="74"/>
      <c r="I31" s="92">
        <f>ENTRY!DY203/ENTRY!DQ203*10</f>
        <v>110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2</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22</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105</v>
      </c>
      <c r="H43" s="95"/>
      <c r="I43" s="13"/>
      <c r="J43" s="101"/>
      <c r="K43" s="13"/>
      <c r="L43" s="102"/>
      <c r="M43" s="43"/>
      <c r="N43" s="42"/>
    </row>
    <row r="44" spans="1:14" ht="15" customHeight="1" x14ac:dyDescent="0.2">
      <c r="A44" s="41"/>
      <c r="B44" s="45" t="s">
        <v>106</v>
      </c>
      <c r="C44" s="43"/>
      <c r="D44" s="43"/>
      <c r="E44" s="43"/>
      <c r="G44" s="101">
        <f>G43/ENTRY!EC203*100</f>
        <v>82.677165354330711</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183</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26</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15</v>
      </c>
      <c r="M51" s="43"/>
      <c r="N51" s="42"/>
    </row>
    <row r="52" spans="1:14" x14ac:dyDescent="0.2">
      <c r="A52" s="41"/>
      <c r="C52" s="4" t="s">
        <v>115</v>
      </c>
      <c r="D52" s="4">
        <v>5.3</v>
      </c>
      <c r="E52" s="72">
        <f>SUM(ENTRY!AC3:'ENTRY'!AC202)</f>
        <v>36</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4</v>
      </c>
      <c r="M52" s="43"/>
      <c r="N52" s="42"/>
    </row>
    <row r="53" spans="1:14" x14ac:dyDescent="0.2">
      <c r="A53" s="41"/>
      <c r="C53" s="4" t="s">
        <v>116</v>
      </c>
      <c r="D53" s="4">
        <v>7.1</v>
      </c>
      <c r="E53" s="72">
        <f>SUM(ENTRY!AM3:'ENTRY'!AM202)</f>
        <v>28</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3</v>
      </c>
      <c r="M53" s="43"/>
      <c r="N53" s="42"/>
    </row>
    <row r="54" spans="1:14" x14ac:dyDescent="0.2">
      <c r="A54" s="41"/>
      <c r="C54" s="4" t="s">
        <v>117</v>
      </c>
      <c r="D54" s="4">
        <v>9.4</v>
      </c>
      <c r="E54" s="72">
        <f>SUM(ENTRY!AW3:'ENTRY'!AW202)</f>
        <v>11</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3</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1</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105</v>
      </c>
      <c r="F60" s="127">
        <f t="shared" si="0"/>
        <v>0</v>
      </c>
      <c r="G60" s="127">
        <f t="shared" si="0"/>
        <v>0</v>
      </c>
      <c r="H60" s="127">
        <f t="shared" si="0"/>
        <v>0</v>
      </c>
      <c r="I60" s="127">
        <f t="shared" si="0"/>
        <v>0</v>
      </c>
      <c r="J60" s="127">
        <f t="shared" si="0"/>
        <v>0</v>
      </c>
      <c r="K60" s="127">
        <f t="shared" si="0"/>
        <v>0</v>
      </c>
      <c r="L60" s="128">
        <f t="shared" si="0"/>
        <v>22</v>
      </c>
      <c r="N60" s="42"/>
    </row>
    <row r="61" spans="1:14" x14ac:dyDescent="0.2">
      <c r="A61" s="41"/>
      <c r="N61" s="42"/>
    </row>
    <row r="62" spans="1:14" x14ac:dyDescent="0.2">
      <c r="A62" s="41"/>
      <c r="H62" s="126" t="s">
        <v>184</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opLeftCell="A35" zoomScale="150" zoomScaleNormal="150" zoomScalePageLayoutView="150" workbookViewId="0">
      <selection activeCell="B40" sqref="B40:N42"/>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12.28515625" style="1" bestFit="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tr">
        <f>ENTRY!A3</f>
        <v>147.5km Finlay</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2</v>
      </c>
      <c r="F8" s="110"/>
      <c r="G8" s="110"/>
      <c r="H8" s="43"/>
      <c r="I8" s="109" t="s">
        <v>125</v>
      </c>
      <c r="J8" s="110"/>
      <c r="K8" s="110"/>
      <c r="L8" s="117" t="str">
        <f>ENTRY!L3</f>
        <v>NE/CD</v>
      </c>
      <c r="M8" s="110"/>
      <c r="N8" s="110"/>
      <c r="O8" s="125"/>
    </row>
    <row r="9" spans="1:15" ht="16.5" thickBot="1" x14ac:dyDescent="0.3">
      <c r="A9" s="8"/>
      <c r="B9" s="109" t="s">
        <v>86</v>
      </c>
      <c r="C9" s="110"/>
      <c r="D9" s="110"/>
      <c r="E9" s="118">
        <f>ENTRY!D3</f>
        <v>68</v>
      </c>
      <c r="F9" s="110"/>
      <c r="G9" s="110"/>
      <c r="H9" s="43"/>
      <c r="I9" s="109" t="s">
        <v>81</v>
      </c>
      <c r="J9" s="110"/>
      <c r="K9" s="110"/>
      <c r="L9" s="117" t="str">
        <f>ENTRY!M3</f>
        <v>Yes</v>
      </c>
      <c r="M9" s="110"/>
      <c r="N9" s="110"/>
      <c r="O9" s="125"/>
    </row>
    <row r="10" spans="1:15" ht="16.5" thickBot="1" x14ac:dyDescent="0.3">
      <c r="A10" s="8"/>
      <c r="B10" s="109" t="s">
        <v>126</v>
      </c>
      <c r="C10" s="110"/>
      <c r="D10" s="110"/>
      <c r="E10" s="141">
        <v>43436</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55°59'49.0"</v>
      </c>
      <c r="F11" s="116" t="s">
        <v>85</v>
      </c>
      <c r="G11" s="119" t="str">
        <f>ENTRY!H3</f>
        <v>124°20'18.4"</v>
      </c>
      <c r="H11" s="43"/>
      <c r="I11" s="112" t="s">
        <v>87</v>
      </c>
      <c r="J11" s="110"/>
      <c r="K11" s="110"/>
      <c r="L11" s="117">
        <f>ENTRY!E3</f>
        <v>5250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54" t="s">
        <v>169</v>
      </c>
      <c r="F16" s="154"/>
      <c r="G16" s="154"/>
      <c r="H16" s="45" t="s">
        <v>130</v>
      </c>
      <c r="I16" s="43"/>
      <c r="J16" s="88" t="s">
        <v>170</v>
      </c>
      <c r="K16" s="43"/>
      <c r="L16" s="45" t="s">
        <v>131</v>
      </c>
      <c r="M16" s="121" t="s">
        <v>171</v>
      </c>
      <c r="N16" s="43"/>
      <c r="O16" s="9"/>
    </row>
    <row r="17" spans="1:15" x14ac:dyDescent="0.2">
      <c r="A17" s="8"/>
      <c r="B17" s="43"/>
      <c r="C17" s="43"/>
      <c r="D17" s="43"/>
      <c r="E17" s="154"/>
      <c r="F17" s="154"/>
      <c r="G17" s="154"/>
      <c r="H17" s="45"/>
      <c r="I17" s="43"/>
      <c r="J17" s="43"/>
      <c r="K17" s="121"/>
      <c r="L17" s="43"/>
      <c r="M17" s="43"/>
      <c r="N17" s="43"/>
      <c r="O17" s="9"/>
    </row>
    <row r="18" spans="1:15" x14ac:dyDescent="0.2">
      <c r="A18" s="8"/>
      <c r="B18" s="45" t="s">
        <v>132</v>
      </c>
      <c r="C18" s="43"/>
      <c r="D18" s="43"/>
      <c r="E18" s="121" t="s">
        <v>160</v>
      </c>
      <c r="F18" s="121"/>
      <c r="G18" s="121"/>
      <c r="H18" s="45" t="s">
        <v>133</v>
      </c>
      <c r="I18" s="43"/>
      <c r="J18" s="88" t="s">
        <v>161</v>
      </c>
      <c r="K18" s="121"/>
      <c r="L18" s="45" t="s">
        <v>134</v>
      </c>
      <c r="M18" s="121" t="s">
        <v>172</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2" t="s">
        <v>181</v>
      </c>
      <c r="G20" s="88"/>
      <c r="H20" s="45" t="s">
        <v>136</v>
      </c>
      <c r="I20" s="43"/>
      <c r="J20" s="88" t="s">
        <v>162</v>
      </c>
      <c r="K20" s="43"/>
      <c r="L20" s="45" t="s">
        <v>137</v>
      </c>
      <c r="M20" s="43"/>
      <c r="N20" s="121" t="s">
        <v>174</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163</v>
      </c>
      <c r="F24" s="43"/>
      <c r="G24" s="43"/>
      <c r="H24" s="45" t="s">
        <v>140</v>
      </c>
      <c r="I24" s="43"/>
      <c r="J24" s="88" t="s">
        <v>163</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141</v>
      </c>
      <c r="C26" s="43"/>
      <c r="D26" s="43"/>
      <c r="E26" s="43"/>
      <c r="F26" s="43"/>
      <c r="G26" s="88" t="s">
        <v>164</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175</v>
      </c>
      <c r="G30" s="43"/>
      <c r="H30" s="43"/>
      <c r="I30" s="45" t="s">
        <v>144</v>
      </c>
      <c r="J30" s="43"/>
      <c r="K30" s="43"/>
      <c r="L30" s="122" t="s">
        <v>123</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176</v>
      </c>
      <c r="F32" s="43"/>
      <c r="G32" s="43"/>
      <c r="H32" s="43"/>
      <c r="I32" s="45" t="s">
        <v>146</v>
      </c>
      <c r="J32" s="43"/>
      <c r="K32" s="43"/>
      <c r="L32" s="88" t="s">
        <v>123</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173</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177</v>
      </c>
      <c r="F38" s="140"/>
      <c r="G38" s="114"/>
      <c r="H38" s="43"/>
      <c r="I38" s="137" t="s">
        <v>151</v>
      </c>
      <c r="J38" s="43"/>
      <c r="K38" s="43"/>
      <c r="L38" s="121" t="s">
        <v>178</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5" t="s">
        <v>179</v>
      </c>
      <c r="C40" s="155"/>
      <c r="D40" s="155"/>
      <c r="E40" s="155"/>
      <c r="F40" s="155"/>
      <c r="G40" s="155"/>
      <c r="H40" s="155"/>
      <c r="I40" s="155"/>
      <c r="J40" s="155"/>
      <c r="K40" s="155"/>
      <c r="L40" s="155"/>
      <c r="M40" s="155"/>
      <c r="N40" s="155"/>
      <c r="O40" s="9"/>
    </row>
    <row r="41" spans="1:15" x14ac:dyDescent="0.2">
      <c r="A41" s="69"/>
      <c r="B41" s="155"/>
      <c r="C41" s="155"/>
      <c r="D41" s="155"/>
      <c r="E41" s="155"/>
      <c r="F41" s="155"/>
      <c r="G41" s="155"/>
      <c r="H41" s="155"/>
      <c r="I41" s="155"/>
      <c r="J41" s="155"/>
      <c r="K41" s="155"/>
      <c r="L41" s="155"/>
      <c r="M41" s="155"/>
      <c r="N41" s="155"/>
      <c r="O41" s="9"/>
    </row>
    <row r="42" spans="1:15" x14ac:dyDescent="0.2">
      <c r="A42" s="69"/>
      <c r="B42" s="155"/>
      <c r="C42" s="155"/>
      <c r="D42" s="155"/>
      <c r="E42" s="155"/>
      <c r="F42" s="155"/>
      <c r="G42" s="155"/>
      <c r="H42" s="155"/>
      <c r="I42" s="155"/>
      <c r="J42" s="155"/>
      <c r="K42" s="155"/>
      <c r="L42" s="155"/>
      <c r="M42" s="155"/>
      <c r="N42" s="155"/>
      <c r="O42" s="9"/>
    </row>
    <row r="43" spans="1:15" x14ac:dyDescent="0.2">
      <c r="A43" s="69"/>
      <c r="B43" s="156" t="s">
        <v>182</v>
      </c>
      <c r="C43" s="156"/>
      <c r="D43" s="156"/>
      <c r="E43" s="156"/>
      <c r="F43" s="156"/>
      <c r="G43" s="156"/>
      <c r="H43" s="156"/>
      <c r="I43" s="156"/>
      <c r="J43" s="156"/>
      <c r="K43" s="156"/>
      <c r="L43" s="156"/>
      <c r="M43" s="156"/>
      <c r="N43" s="156"/>
      <c r="O43" s="9"/>
    </row>
    <row r="44" spans="1:15" x14ac:dyDescent="0.2">
      <c r="A44" s="69"/>
      <c r="B44" s="156"/>
      <c r="C44" s="156"/>
      <c r="D44" s="156"/>
      <c r="E44" s="156"/>
      <c r="F44" s="156"/>
      <c r="G44" s="156"/>
      <c r="H44" s="156"/>
      <c r="I44" s="156"/>
      <c r="J44" s="156"/>
      <c r="K44" s="156"/>
      <c r="L44" s="156"/>
      <c r="M44" s="156"/>
      <c r="N44" s="156"/>
      <c r="O44" s="9"/>
    </row>
    <row r="45" spans="1:15" x14ac:dyDescent="0.2">
      <c r="A45" s="69"/>
      <c r="B45" s="156"/>
      <c r="C45" s="156"/>
      <c r="D45" s="156"/>
      <c r="E45" s="156"/>
      <c r="F45" s="156"/>
      <c r="G45" s="156"/>
      <c r="H45" s="156"/>
      <c r="I45" s="156"/>
      <c r="J45" s="156"/>
      <c r="K45" s="156"/>
      <c r="L45" s="156"/>
      <c r="M45" s="156"/>
      <c r="N45" s="156"/>
      <c r="O45" s="9"/>
    </row>
    <row r="46" spans="1:15" x14ac:dyDescent="0.2">
      <c r="A46" s="69"/>
      <c r="B46" s="156"/>
      <c r="C46" s="156"/>
      <c r="D46" s="156"/>
      <c r="E46" s="156"/>
      <c r="F46" s="156"/>
      <c r="G46" s="156"/>
      <c r="H46" s="156"/>
      <c r="I46" s="156"/>
      <c r="J46" s="156"/>
      <c r="K46" s="156"/>
      <c r="L46" s="156"/>
      <c r="M46" s="156"/>
      <c r="N46" s="156"/>
      <c r="O46" s="9"/>
    </row>
    <row r="47" spans="1:15" x14ac:dyDescent="0.2">
      <c r="A47" s="69"/>
      <c r="B47" s="156"/>
      <c r="C47" s="156"/>
      <c r="D47" s="156"/>
      <c r="E47" s="156"/>
      <c r="F47" s="156"/>
      <c r="G47" s="156"/>
      <c r="H47" s="156"/>
      <c r="I47" s="156"/>
      <c r="J47" s="156"/>
      <c r="K47" s="156"/>
      <c r="L47" s="156"/>
      <c r="M47" s="156"/>
      <c r="N47" s="156"/>
      <c r="O47" s="9"/>
    </row>
    <row r="48" spans="1:15" x14ac:dyDescent="0.2">
      <c r="A48" s="69"/>
      <c r="B48" s="156"/>
      <c r="C48" s="156"/>
      <c r="D48" s="156"/>
      <c r="E48" s="156"/>
      <c r="F48" s="156"/>
      <c r="G48" s="156"/>
      <c r="H48" s="156"/>
      <c r="I48" s="156"/>
      <c r="J48" s="156"/>
      <c r="K48" s="156"/>
      <c r="L48" s="156"/>
      <c r="M48" s="156"/>
      <c r="N48" s="156"/>
      <c r="O48" s="9"/>
    </row>
    <row r="49" spans="1:15" x14ac:dyDescent="0.2">
      <c r="A49" s="69"/>
      <c r="C49" s="121"/>
      <c r="D49" s="43"/>
      <c r="E49" s="43"/>
      <c r="F49" s="43"/>
      <c r="G49" s="43"/>
      <c r="H49" s="43"/>
      <c r="I49" s="43"/>
      <c r="J49" s="43"/>
      <c r="K49" s="43"/>
      <c r="L49" s="43"/>
      <c r="M49" s="43"/>
      <c r="N49" s="43"/>
      <c r="O49" s="9"/>
    </row>
    <row r="50" spans="1:15" x14ac:dyDescent="0.2">
      <c r="A50" s="69"/>
      <c r="B50" s="88" t="s">
        <v>180</v>
      </c>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ht="13.5" thickBot="1" x14ac:dyDescent="0.25">
      <c r="A56" s="70"/>
      <c r="B56" s="120"/>
      <c r="C56" s="71"/>
      <c r="D56" s="14"/>
      <c r="E56" s="14"/>
      <c r="F56" s="14"/>
      <c r="G56" s="14"/>
      <c r="H56" s="14"/>
      <c r="I56" s="14"/>
      <c r="J56" s="14"/>
      <c r="K56" s="14"/>
      <c r="L56" s="14"/>
      <c r="M56" s="14"/>
      <c r="N56" s="14"/>
      <c r="O56" s="12"/>
    </row>
    <row r="57" spans="1:15" ht="13.5" thickTop="1" x14ac:dyDescent="0.2"/>
  </sheetData>
  <mergeCells count="3">
    <mergeCell ref="E16:G17"/>
    <mergeCell ref="B40:N42"/>
    <mergeCell ref="B43:N48"/>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2019-01-29T19:53:18Z</dcterms:modified>
</cp:coreProperties>
</file>