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<sst xmlns="http://schemas.openxmlformats.org/spreadsheetml/2006/main" count="281" uniqueCount="183">
  <si>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</si>
  <si>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</si>
  <si>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</si>
  <si>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</si>
  <si>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</si>
  <si>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</si>
  <si>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</si>
  <si>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</si>
  <si>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</si>
  <si>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</si>
  <si>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</si>
  <si>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</si>
  <si>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</si>
  <si>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</si>
  <si>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</si>
  <si>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</si>
  <si>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</si>
  <si>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</si>
  <si>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</si>
  <si>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</si>
  <si>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</si>
  <si>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</si>
  <si>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</si>
  <si>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</si>
  <si>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</si>
  <si>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</si>
  <si>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</si>
  <si>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</si>
  <si>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</si>
  <si>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</si>
  <si>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</si>
  <si>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</si>
  <si>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</si>
  <si>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</si>
  <si>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</si>
  <si>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</si>
  <si>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</si>
  <si>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</si>
  <si>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</si>
  <si>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</si>
  <si>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</si>
  <si>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</si>
  <si>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</si>
  <si>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</si>
  <si>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</si>
  <si>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</si>
  <si>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</si>
  <si>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</si>
  <si>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</si>
  <si>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</si>
  <si>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</si>
  <si>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</si>
  <si>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</si>
  <si>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</si>
  <si>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</si>
  <si>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</si>
  <si>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</si>
  <si>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</si>
  <si>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</si>
  <si>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</si>
  <si>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</si>
  <si>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</si>
  <si>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</si>
  <si>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</si>
  <si>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</si>
  <si>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</si>
  <si>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</si>
  <si>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</si>
  <si>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</si>
  <si>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</si>
  <si>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</si>
  <si>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</si>
  <si>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</si>
  <si>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</si>
  <si>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</si>
  <si>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</si>
  <si>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</si>
  <si>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</si>
  <si>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</si>
  <si>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</si>
  <si>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</si>
  <si>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</si>
  <si>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</si>
  <si>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</si>
  <si>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</si>
  <si>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</si>
  <si>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</si>
  <si>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</si>
  <si>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</si>
  <si>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</si>
  <si>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</si>
  <si>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</si>
  <si>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</si>
  <si>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</si>
  <si>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</si>
  <si>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</si>
  <si>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</si>
  <si>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</si>
  <si>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</si>
  <si>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</si>
  <si>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</si>
  <si>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</si>
  <si>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</si>
  <si>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</si>
  <si>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</si>
  <si>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</si>
  <si>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</si>
  <si>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</si>
  <si>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</si>
  <si>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</si>
  <si>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</si>
  <si>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</si>
  <si>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</si>
  <si>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</si>
  <si>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</si>
  <si>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</si>
  <si>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</si>
  <si>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</si>
  <si>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</si>
  <si>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</si>
  <si>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</si>
  <si>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</si>
  <si>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</si>
  <si>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</si>
  <si>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</si>
  <si>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</si>
  <si>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</si>
  <si>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</si>
  <si>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</si>
  <si>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</si>
  <si>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</si>
  <si>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</si>
  <si>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</si>
  <si>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</si>
  <si>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</si>
  <si>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</si>
  <si>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</si>
  <si>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</si>
  <si>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</si>
  <si>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</si>
  <si>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</si>
  <si>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</si>
  <si>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</si>
  <si>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</si>
  <si>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</si>
  <si>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</si>
  <si>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</si>
  <si>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</si>
  <si>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</si>
  <si>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</si>
  <si>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</si>
  <si>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</si>
  <si>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</si>
  <si>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</si>
  <si>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</si>
  <si>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</si>
  <si>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</si>
  <si>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</si>
  <si>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</si>
  <si>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</si>
  <si>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</si>
  <si>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None</t>
  </si>
  <si>
    <t>Endemic</t>
  </si>
  <si>
    <t>Ground survey</t>
  </si>
  <si>
    <t>Ospika</t>
  </si>
  <si>
    <t>56°24'06.4"</t>
  </si>
  <si>
    <t>123°59'15.3"</t>
  </si>
  <si>
    <t>CL</t>
  </si>
  <si>
    <t>Accessed  from road @ ~ 20km Ospika M/L</t>
  </si>
  <si>
    <t>SBl,SPl,SPl(BlEpAt)</t>
  </si>
  <si>
    <t>20-60%</t>
  </si>
  <si>
    <t>S,E</t>
  </si>
  <si>
    <t>980m</t>
  </si>
  <si>
    <t>No NCD</t>
  </si>
  <si>
    <t>No signs observed</t>
  </si>
  <si>
    <t>4WD + Sled + 250m walk-in</t>
  </si>
  <si>
    <t>4WD + 250m walk-in</t>
  </si>
  <si>
    <t>*No bark patch taken - No Code 1 found on line.</t>
  </si>
  <si>
    <t>Gentle to moderate slopes</t>
  </si>
  <si>
    <t>Existing road network, establish new trails</t>
  </si>
  <si>
    <t xml:space="preserve">   The stand in Poly 20 has a susceptable spruce component throughout. DBH ranges from 25-45cm along S/L 1. The spread potential in this poly could be high, however there is very little evidence of current IBS activity (one Code 1 mapped ~15m off line, around 3475m). Several Code 5 along the length of S/L1 indicate historic IBS activity. Poly 20 should be monitored/ground surveyed due to the susceptability of the stand.  Canfor is actively cruising and laying out in the area.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</si>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</sst>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/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164</v>
      </c>
      <c r="C3" s="143">
        <v>20</v>
      </c>
      <c r="D3" s="143">
        <v>38</v>
      </c>
      <c r="E3" s="143">
        <v>3600</v>
      </c>
      <c r="F3" s="144">
        <v>43446</v>
      </c>
      <c r="G3" s="143" t="s">
        <v>165</v>
      </c>
      <c r="H3" s="143" t="s">
        <v>166</v>
      </c>
      <c r="I3" s="1" t="s">
        <v>156</v>
      </c>
      <c r="J3" s="1" t="s">
        <v>157</v>
      </c>
      <c r="K3" s="1" t="s">
        <v>158</v>
      </c>
      <c r="L3" s="143" t="s">
        <v>167</v>
      </c>
      <c r="M3" s="1" t="s">
        <v>159</v>
      </c>
      <c r="N3" s="1">
        <v>1</v>
      </c>
      <c r="O3" s="143">
        <v>0</v>
      </c>
      <c r="P3" s="145">
        <v>1</v>
      </c>
      <c r="Q3" s="146">
        <v>1000</v>
      </c>
      <c r="R3" s="146">
        <v>1100</v>
      </c>
      <c r="S3" s="152">
        <v>3</v>
      </c>
      <c r="T3" s="148"/>
      <c r="U3" s="148"/>
      <c r="V3" s="148"/>
      <c r="W3" s="148"/>
      <c r="X3" s="148"/>
      <c r="Y3" s="148"/>
      <c r="Z3" s="148">
        <v>2</v>
      </c>
      <c r="AA3" s="148"/>
      <c r="AB3" s="148">
        <v>2</v>
      </c>
      <c r="AC3" s="150">
        <v>4</v>
      </c>
      <c r="AD3" s="148"/>
      <c r="AE3" s="148"/>
      <c r="AF3" s="148"/>
      <c r="AG3" s="148"/>
      <c r="AH3" s="148"/>
      <c r="AI3" s="148"/>
      <c r="AJ3" s="148">
        <v>1</v>
      </c>
      <c r="AK3" s="148">
        <v>2</v>
      </c>
      <c r="AL3" s="148">
        <v>2</v>
      </c>
      <c r="AM3" s="150">
        <v>6</v>
      </c>
      <c r="AN3" s="148"/>
      <c r="AO3" s="148"/>
      <c r="AP3" s="148"/>
      <c r="AQ3" s="148"/>
      <c r="AR3" s="148"/>
      <c r="AS3" s="148"/>
      <c r="AT3" s="148">
        <v>1</v>
      </c>
      <c r="AU3" s="148"/>
      <c r="AV3" s="148"/>
      <c r="AW3" s="150">
        <v>6</v>
      </c>
      <c r="AX3" s="148"/>
      <c r="AY3" s="148"/>
      <c r="AZ3" s="148"/>
      <c r="BA3" s="148"/>
      <c r="BB3" s="148"/>
      <c r="BC3" s="148"/>
      <c r="BD3" s="148"/>
      <c r="BE3" s="148"/>
      <c r="BF3" s="148">
        <v>1</v>
      </c>
      <c r="BG3" s="150">
        <v>3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2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24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4</v>
      </c>
      <c r="DZ3" s="1">
        <f t="shared" si="0"/>
        <v>2</v>
      </c>
      <c r="EA3" s="1">
        <f t="shared" si="0"/>
        <v>5</v>
      </c>
      <c r="EB3" s="1">
        <f>DR3+DS3+DT3+DU3+DV3+DW3+DX3</f>
        <v>24</v>
      </c>
      <c r="EC3" s="1">
        <f>DY3+DZ3+EA3+EB3</f>
        <v>35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350</v>
      </c>
      <c r="D8" s="1">
        <f>A8*D3</f>
        <v>13300</v>
      </c>
      <c r="I8" s="87" t="s">
        <v>54</v>
      </c>
      <c r="J8" s="1">
        <f>TOTALS!D20*D3</f>
        <v>9120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68.571428571428569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3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2</v>
      </c>
      <c r="AA203" s="22">
        <f t="shared" si="100"/>
        <v>0</v>
      </c>
      <c r="AB203" s="22">
        <f t="shared" si="100"/>
        <v>2</v>
      </c>
      <c r="AC203" s="37">
        <f t="shared" si="100"/>
        <v>4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1</v>
      </c>
      <c r="AK203" s="22">
        <f t="shared" si="101"/>
        <v>2</v>
      </c>
      <c r="AL203" s="22">
        <f t="shared" si="101"/>
        <v>2</v>
      </c>
      <c r="AM203" s="37">
        <f t="shared" si="101"/>
        <v>6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1</v>
      </c>
      <c r="AU203" s="22">
        <f t="shared" si="101"/>
        <v>0</v>
      </c>
      <c r="AV203" s="22">
        <f t="shared" si="101"/>
        <v>0</v>
      </c>
      <c r="AW203" s="37">
        <f t="shared" si="101"/>
        <v>6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1</v>
      </c>
      <c r="BG203" s="37">
        <f t="shared" si="102"/>
        <v>3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2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24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4</v>
      </c>
      <c r="DZ203" s="22">
        <f t="shared" si="106"/>
        <v>2</v>
      </c>
      <c r="EA203" s="22">
        <f t="shared" si="106"/>
        <v>5</v>
      </c>
      <c r="EB203" s="22">
        <f t="shared" si="106"/>
        <v>24</v>
      </c>
      <c r="EC203" s="22">
        <f t="shared" si="106"/>
        <v>35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3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.425781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Ospika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20</v>
      </c>
      <c r="F8" s="38"/>
      <c r="H8" s="39" t="s">
        <v>79</v>
      </c>
      <c r="I8" s="38"/>
      <c r="J8" s="119" t="str">
        <f>ENTRY!L3</f>
        <v>CL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43446</v>
      </c>
      <c r="F10" s="38"/>
      <c r="H10" s="39" t="s">
        <v>83</v>
      </c>
      <c r="I10" s="39" t="s">
        <v>84</v>
      </c>
      <c r="J10" s="119" t="str">
        <f>ENTRY!G3</f>
        <v>56°24'06.4"</v>
      </c>
      <c r="K10" s="39" t="s">
        <v>85</v>
      </c>
      <c r="L10" s="119" t="str">
        <f>ENTRY!H3</f>
        <v>123°59'15.3"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38</v>
      </c>
      <c r="F11" s="38"/>
      <c r="H11" s="39" t="s">
        <v>87</v>
      </c>
      <c r="I11" s="38"/>
      <c r="J11" s="38"/>
      <c r="K11" s="119">
        <f>ENTRY!E3</f>
        <v>3600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181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24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240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68.571428571428569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4</v>
      </c>
      <c r="H31" s="74"/>
      <c r="I31" s="92">
        <f>ENTRY!DY203/ENTRY!DQ203*10</f>
        <v>40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2</v>
      </c>
      <c r="H32" s="76"/>
      <c r="I32" s="93">
        <f>ENTRY!DZ203/ENTRY!DQ203*10</f>
        <v>20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5</v>
      </c>
      <c r="H33" s="78"/>
      <c r="I33" s="94">
        <f>ENTRY!EA203/ENTRY!DQ203*10</f>
        <v>50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11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24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68.571428571428569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181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3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4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4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5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6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6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3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2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24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11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182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opLeftCell="A35" zoomScale="150" zoomScaleNormal="150" zoomScalePageLayoutView="150" workbookViewId="0">
      <selection activeCell="G36" sqref="G36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2851562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Ospika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20</v>
      </c>
      <c r="F8" s="110"/>
      <c r="G8" s="110"/>
      <c r="H8" s="43"/>
      <c r="I8" s="109" t="s">
        <v>125</v>
      </c>
      <c r="J8" s="110"/>
      <c r="K8" s="110"/>
      <c r="L8" s="117" t="str">
        <f>ENTRY!L3</f>
        <v>CL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38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43446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56°24'06.4"</v>
      </c>
      <c r="F11" s="116" t="s">
        <v>85</v>
      </c>
      <c r="G11" s="119" t="str">
        <f>ENTRY!H3</f>
        <v>123°59'15.3"</v>
      </c>
      <c r="H11" s="43"/>
      <c r="I11" s="112" t="s">
        <v>87</v>
      </c>
      <c r="J11" s="110"/>
      <c r="K11" s="110"/>
      <c r="L11" s="117">
        <f>ENTRY!E3</f>
        <v>3600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53" t="s">
        <v>168</v>
      </c>
      <c r="F16" s="153"/>
      <c r="G16" s="121"/>
      <c r="H16" s="45" t="s">
        <v>130</v>
      </c>
      <c r="I16" s="43"/>
      <c r="J16" s="88" t="s">
        <v>169</v>
      </c>
      <c r="K16" s="43"/>
      <c r="L16" s="45" t="s">
        <v>131</v>
      </c>
      <c r="M16" s="121" t="s">
        <v>170</v>
      </c>
      <c r="N16" s="43"/>
      <c r="O16" s="9"/>
    </row>
    <row r="17" spans="1:15" x14ac:dyDescent="0.2">
      <c r="A17" s="8"/>
      <c r="B17" s="43"/>
      <c r="C17" s="43"/>
      <c r="D17" s="43"/>
      <c r="E17" s="153"/>
      <c r="F17" s="153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178</v>
      </c>
      <c r="F18" s="121"/>
      <c r="G18" s="121"/>
      <c r="H18" s="45" t="s">
        <v>133</v>
      </c>
      <c r="I18" s="43"/>
      <c r="J18" s="88" t="s">
        <v>173</v>
      </c>
      <c r="K18" s="121"/>
      <c r="L18" s="45" t="s">
        <v>134</v>
      </c>
      <c r="M18" s="121" t="s">
        <v>171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43"/>
      <c r="G20" s="88" t="s">
        <v>160</v>
      </c>
      <c r="H20" s="45" t="s">
        <v>136</v>
      </c>
      <c r="I20" s="43"/>
      <c r="J20" s="88" t="s">
        <v>174</v>
      </c>
      <c r="K20" s="43"/>
      <c r="L20" s="45" t="s">
        <v>137</v>
      </c>
      <c r="M20" s="43"/>
      <c r="N20" s="121" t="s">
        <v>172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175</v>
      </c>
      <c r="F24" s="43"/>
      <c r="G24" s="43"/>
      <c r="H24" s="45" t="s">
        <v>140</v>
      </c>
      <c r="I24" s="43"/>
      <c r="J24" s="88" t="s">
        <v>176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179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162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162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161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163</v>
      </c>
      <c r="F38" s="140"/>
      <c r="G38" s="114"/>
      <c r="H38" s="43"/>
      <c r="I38" s="137" t="s">
        <v>151</v>
      </c>
      <c r="J38" s="43"/>
      <c r="K38" s="43"/>
      <c r="L38" s="121" t="s">
        <v>163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180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9"/>
    </row>
    <row r="43" spans="1:15" x14ac:dyDescent="0.2">
      <c r="A43" s="69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9"/>
    </row>
    <row r="44" spans="1:15" x14ac:dyDescent="0.2">
      <c r="A44" s="69"/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 t="s">
        <v>177</v>
      </c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ht="13.5" thickBot="1" x14ac:dyDescent="0.25">
      <c r="A57" s="70"/>
      <c r="B57" s="120"/>
      <c r="C57" s="71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2"/>
    </row>
    <row r="58" spans="1:15" ht="13.5" thickTop="1" x14ac:dyDescent="0.2"/>
  </sheetData>
  <mergeCells count="2">
    <mergeCell ref="E16:F17"/>
    <mergeCell ref="B40:N44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2019-01-29T20:20:57Z</dcterms:modified>
</cp:coreProperties>
</file>