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<sst xmlns="http://schemas.openxmlformats.org/spreadsheetml/2006/main" count="281" uniqueCount="184">
  <si>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</si>
  <si>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</si>
  <si>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</si>
  <si>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</si>
  <si>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</si>
  <si>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</si>
  <si>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</si>
  <si>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</si>
  <si>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</si>
  <si>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</si>
  <si>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</si>
  <si>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</si>
  <si>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</si>
  <si>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</si>
  <si>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</si>
  <si>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</si>
  <si>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</si>
  <si>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</si>
  <si>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</si>
  <si>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</si>
  <si>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</si>
  <si>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</si>
  <si>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</si>
  <si>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</si>
  <si>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</si>
  <si>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</si>
  <si>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</si>
  <si>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</si>
  <si>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</si>
  <si>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</si>
  <si>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</si>
  <si>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</si>
  <si>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</si>
  <si>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</si>
  <si>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</si>
  <si>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</si>
  <si>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</si>
  <si>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</si>
  <si>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</si>
  <si>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</si>
  <si>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</si>
  <si>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</si>
  <si>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</si>
  <si>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</si>
  <si>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</si>
  <si>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</si>
  <si>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</si>
  <si>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</si>
  <si>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</si>
  <si>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</si>
  <si>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</si>
  <si>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</si>
  <si>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</si>
  <si>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</si>
  <si>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</si>
  <si>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</si>
  <si>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</si>
  <si>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</si>
  <si>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</si>
  <si>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</si>
  <si>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</si>
  <si>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</si>
  <si>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</si>
  <si>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</si>
  <si>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</si>
  <si>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</si>
  <si>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</si>
  <si>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</si>
  <si>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</si>
  <si>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</si>
  <si>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</si>
  <si>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</si>
  <si>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</si>
  <si>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</si>
  <si>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</si>
  <si>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</si>
  <si>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</si>
  <si>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</si>
  <si>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</si>
  <si>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</si>
  <si>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</si>
  <si>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</si>
  <si>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</si>
  <si>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</si>
  <si>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</si>
  <si>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</si>
  <si>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</si>
  <si>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</si>
  <si>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</si>
  <si>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</si>
  <si>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</si>
  <si>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</si>
  <si>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</si>
  <si>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</si>
  <si>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</si>
  <si>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</si>
  <si>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</si>
  <si>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</si>
  <si>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</si>
  <si>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</si>
  <si>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</si>
  <si>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</si>
  <si>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</si>
  <si>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</si>
  <si>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</si>
  <si>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</si>
  <si>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</si>
  <si>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</si>
  <si>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</si>
  <si>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</si>
  <si>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</si>
  <si>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</si>
  <si>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</si>
  <si>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</si>
  <si>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</si>
  <si>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</si>
  <si>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</si>
  <si>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</si>
  <si>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</si>
  <si>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</si>
  <si>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</si>
  <si>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</si>
  <si>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</si>
  <si>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</si>
  <si>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</si>
  <si>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</si>
  <si>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</si>
  <si>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</si>
  <si>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</si>
  <si>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</si>
  <si>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</si>
  <si>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</si>
  <si>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</si>
  <si>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</si>
  <si>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</si>
  <si>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</si>
  <si>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</si>
  <si>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</si>
  <si>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</si>
  <si>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</si>
  <si>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</si>
  <si>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</si>
  <si>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</si>
  <si>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</si>
  <si>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</si>
  <si>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</si>
  <si>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</si>
  <si>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</si>
  <si>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</si>
  <si>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</si>
  <si>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</si>
  <si>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</si>
  <si>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</si>
  <si>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</si>
  <si>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</si>
  <si>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</si>
  <si>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</si>
  <si>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</si>
  <si>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</si>
  <si>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</si>
  <si>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Moose/Wolf</t>
  </si>
  <si>
    <t>169km Finlay</t>
  </si>
  <si>
    <t>56°05'19.1"</t>
  </si>
  <si>
    <t>124°28'00.5"</t>
  </si>
  <si>
    <t>TJ</t>
  </si>
  <si>
    <t>Steep - Cliffs</t>
  </si>
  <si>
    <t>Stream</t>
  </si>
  <si>
    <t>S, SBl, SBl(Pl)</t>
  </si>
  <si>
    <t>0-80%</t>
  </si>
  <si>
    <t>NE</t>
  </si>
  <si>
    <t>900m</t>
  </si>
  <si>
    <t>N/A - Too steep</t>
  </si>
  <si>
    <t>4WD/Sled + 1km walk-in</t>
  </si>
  <si>
    <t>1km SE from end of Rd. @ ~169km Finlay</t>
  </si>
  <si>
    <t>Unknown</t>
  </si>
  <si>
    <t>4WD + 1km walk-in</t>
  </si>
  <si>
    <t>Endemic</t>
  </si>
  <si>
    <t>None</t>
  </si>
  <si>
    <t>No action</t>
  </si>
  <si>
    <t>Moderate (*lots of dead Pl - IBM)</t>
  </si>
  <si>
    <t>*No bark patch taken - No Code 1.</t>
  </si>
  <si>
    <t xml:space="preserve">    Poly 4 has a lot of steep, inoperable terrain with old IBM blowdown scattered throughout. There is susceptable spruce within the poly (25-45cm DBH). However, with no sign of current or historic IBS activity, Poly 4 may not be worth revisiting unless a detailed heli suggested otherwise.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</si>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</sst>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D4" sqref="D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161</v>
      </c>
      <c r="C3" s="142">
        <v>4</v>
      </c>
      <c r="D3" s="142">
        <v>18</v>
      </c>
      <c r="E3" s="142">
        <v>1700</v>
      </c>
      <c r="F3" s="143">
        <v>43437</v>
      </c>
      <c r="G3" s="142" t="s">
        <v>162</v>
      </c>
      <c r="H3" s="142" t="s">
        <v>163</v>
      </c>
      <c r="I3" s="1" t="s">
        <v>156</v>
      </c>
      <c r="J3" s="1" t="s">
        <v>157</v>
      </c>
      <c r="K3" s="1" t="s">
        <v>158</v>
      </c>
      <c r="L3" s="142" t="s">
        <v>164</v>
      </c>
      <c r="M3" s="1" t="s">
        <v>159</v>
      </c>
      <c r="N3" s="1">
        <v>1</v>
      </c>
      <c r="O3" s="142">
        <v>0</v>
      </c>
      <c r="P3" s="144">
        <v>1</v>
      </c>
      <c r="Q3" s="145">
        <v>1500</v>
      </c>
      <c r="R3" s="145">
        <v>1600</v>
      </c>
      <c r="S3" s="152">
        <v>7</v>
      </c>
      <c r="T3" s="147"/>
      <c r="U3" s="147"/>
      <c r="V3" s="147"/>
      <c r="W3" s="147"/>
      <c r="X3" s="147"/>
      <c r="Y3" s="147"/>
      <c r="Z3" s="147"/>
      <c r="AA3" s="147"/>
      <c r="AB3" s="147"/>
      <c r="AC3" s="149">
        <v>5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9">
        <v>5</v>
      </c>
      <c r="AN3" s="147"/>
      <c r="AO3" s="147"/>
      <c r="AP3" s="147"/>
      <c r="AQ3" s="147"/>
      <c r="AR3" s="147"/>
      <c r="AS3" s="147"/>
      <c r="AT3" s="147"/>
      <c r="AU3" s="147"/>
      <c r="AV3" s="147"/>
      <c r="AW3" s="149">
        <v>5</v>
      </c>
      <c r="AX3" s="147"/>
      <c r="AY3" s="147"/>
      <c r="AZ3" s="147"/>
      <c r="BA3" s="147"/>
      <c r="BB3" s="147"/>
      <c r="BC3" s="147"/>
      <c r="BD3" s="147"/>
      <c r="BE3" s="147"/>
      <c r="BF3" s="147"/>
      <c r="BG3" s="149"/>
      <c r="BH3" s="147"/>
      <c r="BI3" s="147"/>
      <c r="BJ3" s="147"/>
      <c r="BK3" s="147"/>
      <c r="BL3" s="147"/>
      <c r="BM3" s="147"/>
      <c r="BN3" s="147"/>
      <c r="BO3" s="147"/>
      <c r="BP3" s="147"/>
      <c r="BQ3" s="149">
        <v>6</v>
      </c>
      <c r="BR3" s="147"/>
      <c r="BS3" s="147"/>
      <c r="BT3" s="147"/>
      <c r="BU3" s="147"/>
      <c r="BV3" s="147"/>
      <c r="BW3" s="147"/>
      <c r="BX3" s="147"/>
      <c r="BY3" s="147"/>
      <c r="BZ3" s="147"/>
      <c r="CA3" s="149"/>
      <c r="CB3" s="147"/>
      <c r="CC3" s="147"/>
      <c r="CD3" s="147"/>
      <c r="CE3" s="147"/>
      <c r="CF3" s="147"/>
      <c r="CG3" s="147"/>
      <c r="CH3" s="147"/>
      <c r="CI3" s="147"/>
      <c r="CJ3" s="147"/>
      <c r="CK3" s="149">
        <v>1</v>
      </c>
      <c r="CL3" s="147"/>
      <c r="CM3" s="147"/>
      <c r="CN3" s="147"/>
      <c r="CO3" s="147"/>
      <c r="CP3" s="147"/>
      <c r="CQ3" s="147"/>
      <c r="CR3" s="147"/>
      <c r="CS3" s="147"/>
      <c r="CT3" s="147"/>
      <c r="CU3" s="149"/>
      <c r="CV3" s="147"/>
      <c r="CW3" s="147"/>
      <c r="CX3" s="147"/>
      <c r="CY3" s="147"/>
      <c r="CZ3" s="147"/>
      <c r="DA3" s="147"/>
      <c r="DB3" s="147"/>
      <c r="DC3" s="147"/>
      <c r="DD3" s="147"/>
      <c r="DE3" s="150"/>
      <c r="DF3" s="147"/>
      <c r="DG3" s="147"/>
      <c r="DH3" s="147"/>
      <c r="DI3" s="147"/>
      <c r="DJ3" s="147"/>
      <c r="DK3" s="147"/>
      <c r="DL3" s="147"/>
      <c r="DM3" s="147"/>
      <c r="DN3" s="147"/>
      <c r="DO3" s="147"/>
      <c r="DP3" s="10"/>
      <c r="DQ3" s="1">
        <f>IF(R3&gt;=1,1,0)</f>
        <v>1</v>
      </c>
      <c r="DR3" s="1">
        <f t="shared" ref="DR3:EA3" si="0">S3+AC3+AM3+AW3+BG3+BQ3+CA3+CK3+CU3</f>
        <v>29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0</v>
      </c>
      <c r="EB3" s="1">
        <f>DR3+DS3+DT3+DU3+DV3+DW3+DX3</f>
        <v>29</v>
      </c>
      <c r="EC3" s="1">
        <f>DY3+DZ3+EA3+EB3</f>
        <v>29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8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290</v>
      </c>
      <c r="D8" s="1">
        <f>A8*D3</f>
        <v>5220</v>
      </c>
      <c r="I8" s="87" t="s">
        <v>54</v>
      </c>
      <c r="J8" s="1">
        <f>TOTALS!D20*D3</f>
        <v>5220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4" t="s">
        <v>63</v>
      </c>
      <c r="L16" s="146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7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7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7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7">
        <f>TOTALS!G44</f>
        <v>100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7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5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5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5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6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1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29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0</v>
      </c>
      <c r="EB203" s="22">
        <f t="shared" si="106"/>
        <v>29</v>
      </c>
      <c r="EC203" s="22">
        <f t="shared" si="106"/>
        <v>29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41" workbookViewId="0">
      <selection activeCell="M55" sqref="M55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169km Finlay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4</v>
      </c>
      <c r="F8" s="38"/>
      <c r="H8" s="39" t="s">
        <v>79</v>
      </c>
      <c r="I8" s="38"/>
      <c r="J8" s="119" t="str">
        <f>ENTRY!L3</f>
        <v>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1">
        <f>ENTRY!F3</f>
        <v>43437</v>
      </c>
      <c r="F10" s="38"/>
      <c r="H10" s="39" t="s">
        <v>83</v>
      </c>
      <c r="I10" s="39" t="s">
        <v>84</v>
      </c>
      <c r="J10" s="119" t="str">
        <f>ENTRY!G3</f>
        <v>56°05'19.1"</v>
      </c>
      <c r="K10" s="39" t="s">
        <v>85</v>
      </c>
      <c r="L10" s="119" t="str">
        <f>ENTRY!H3</f>
        <v>124°28'00.5"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18</v>
      </c>
      <c r="F11" s="38"/>
      <c r="H11" s="39" t="s">
        <v>87</v>
      </c>
      <c r="I11" s="38"/>
      <c r="J11" s="38"/>
      <c r="K11" s="119">
        <f>ENTRY!E3</f>
        <v>1700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0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29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290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100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3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3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2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2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2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0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29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100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1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7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5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5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5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6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1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8">
        <f>SUM(ENTRY!CU3:'ENTRY'!CU202)</f>
        <v>0</v>
      </c>
      <c r="F59" s="128">
        <f>SUM(ENTRY!CV3:'ENTRY'!CV202)</f>
        <v>0</v>
      </c>
      <c r="G59" s="128">
        <f>SUM(ENTRY!CW3:'ENTRY'!CW202)</f>
        <v>0</v>
      </c>
      <c r="H59" s="128">
        <f>SUM(ENTRY!CX3:'ENTRY'!CX202)</f>
        <v>0</v>
      </c>
      <c r="I59" s="128">
        <f>SUM(ENTRY!CY3:'ENTRY'!CY202)</f>
        <v>0</v>
      </c>
      <c r="J59" s="128">
        <f>SUM(ENTRY!CZ3:'ENTRY'!CZ202)</f>
        <v>0</v>
      </c>
      <c r="K59" s="128">
        <f>SUM(ENTRY!DA3:'ENTRY'!DA202)</f>
        <v>0</v>
      </c>
      <c r="L59" s="129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6">
        <f t="shared" ref="E60:L60" si="0">SUM(E51:E59)</f>
        <v>29</v>
      </c>
      <c r="F60" s="126">
        <f t="shared" si="0"/>
        <v>0</v>
      </c>
      <c r="G60" s="126">
        <f t="shared" si="0"/>
        <v>0</v>
      </c>
      <c r="H60" s="126">
        <f t="shared" si="0"/>
        <v>0</v>
      </c>
      <c r="I60" s="126">
        <f t="shared" si="0"/>
        <v>0</v>
      </c>
      <c r="J60" s="126">
        <f t="shared" si="0"/>
        <v>0</v>
      </c>
      <c r="K60" s="126">
        <f t="shared" si="0"/>
        <v>0</v>
      </c>
      <c r="L60" s="127">
        <f t="shared" si="0"/>
        <v>0</v>
      </c>
      <c r="N60" s="42"/>
    </row>
    <row r="61" spans="1:14" x14ac:dyDescent="0.2">
      <c r="A61" s="41"/>
      <c r="N61" s="42"/>
    </row>
    <row r="62" spans="1:14" x14ac:dyDescent="0.2">
      <c r="A62" s="41"/>
      <c r="H62" s="125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B1" sqref="B1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1" style="1" bestFit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169km Finlay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4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4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4</v>
      </c>
      <c r="F8" s="110"/>
      <c r="G8" s="110"/>
      <c r="H8" s="43"/>
      <c r="I8" s="109" t="s">
        <v>125</v>
      </c>
      <c r="J8" s="110"/>
      <c r="K8" s="110"/>
      <c r="L8" s="117" t="str">
        <f>ENTRY!L3</f>
        <v>TJ</v>
      </c>
      <c r="M8" s="110"/>
      <c r="N8" s="110"/>
      <c r="O8" s="124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18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4"/>
    </row>
    <row r="10" spans="1:15" ht="16.5" thickBot="1" x14ac:dyDescent="0.3">
      <c r="A10" s="8"/>
      <c r="B10" s="109" t="s">
        <v>126</v>
      </c>
      <c r="C10" s="110"/>
      <c r="D10" s="110"/>
      <c r="E10" s="140">
        <f>ENTRY!F3</f>
        <v>43437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4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56°05'19.1"</v>
      </c>
      <c r="F11" s="116" t="s">
        <v>85</v>
      </c>
      <c r="G11" s="119" t="str">
        <f>ENTRY!H3</f>
        <v>124°28'00.5"</v>
      </c>
      <c r="H11" s="43"/>
      <c r="I11" s="112" t="s">
        <v>87</v>
      </c>
      <c r="J11" s="110"/>
      <c r="K11" s="110"/>
      <c r="L11" s="117">
        <f>ENTRY!E3</f>
        <v>1700</v>
      </c>
      <c r="M11" s="110"/>
      <c r="N11" s="110"/>
      <c r="O11" s="124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3" t="s">
        <v>173</v>
      </c>
      <c r="F16" s="153"/>
      <c r="G16" s="153"/>
      <c r="H16" s="45" t="s">
        <v>130</v>
      </c>
      <c r="I16" s="43"/>
      <c r="J16" s="88" t="s">
        <v>167</v>
      </c>
      <c r="K16" s="43"/>
      <c r="L16" s="45" t="s">
        <v>131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53"/>
      <c r="F17" s="153"/>
      <c r="G17" s="153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165</v>
      </c>
      <c r="F18" s="121"/>
      <c r="G18" s="121"/>
      <c r="H18" s="45" t="s">
        <v>133</v>
      </c>
      <c r="I18" s="43"/>
      <c r="J18" s="88" t="s">
        <v>166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1" t="s">
        <v>174</v>
      </c>
      <c r="G20" s="88"/>
      <c r="H20" s="45" t="s">
        <v>136</v>
      </c>
      <c r="I20" s="43"/>
      <c r="J20" s="88" t="s">
        <v>160</v>
      </c>
      <c r="K20" s="43"/>
      <c r="L20" s="45" t="s">
        <v>137</v>
      </c>
      <c r="M20" s="43"/>
      <c r="N20" s="121" t="s">
        <v>170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172</v>
      </c>
      <c r="F24" s="43"/>
      <c r="G24" s="43"/>
      <c r="H24" s="45" t="s">
        <v>140</v>
      </c>
      <c r="I24" s="43"/>
      <c r="J24" s="88" t="s">
        <v>175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171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176</v>
      </c>
      <c r="G30" s="43"/>
      <c r="H30" s="43"/>
      <c r="I30" s="45" t="s">
        <v>144</v>
      </c>
      <c r="J30" s="43"/>
      <c r="K30" s="43"/>
      <c r="L30" s="154" t="s">
        <v>179</v>
      </c>
      <c r="M30" s="154"/>
      <c r="N30" s="154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54"/>
      <c r="M31" s="154"/>
      <c r="N31" s="154"/>
      <c r="O31" s="9"/>
    </row>
    <row r="32" spans="1:15" x14ac:dyDescent="0.2">
      <c r="A32" s="8"/>
      <c r="B32" s="45" t="s">
        <v>145</v>
      </c>
      <c r="C32" s="43"/>
      <c r="D32" s="43"/>
      <c r="E32" s="88" t="s">
        <v>176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5" t="s">
        <v>150</v>
      </c>
      <c r="C38" s="114"/>
      <c r="D38" s="114"/>
      <c r="E38" s="138" t="s">
        <v>178</v>
      </c>
      <c r="F38" s="139"/>
      <c r="G38" s="114"/>
      <c r="H38" s="43"/>
      <c r="I38" s="136" t="s">
        <v>151</v>
      </c>
      <c r="J38" s="43"/>
      <c r="K38" s="43"/>
      <c r="L38" s="121" t="s">
        <v>178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181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 t="s">
        <v>180</v>
      </c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3">
    <mergeCell ref="E16:G17"/>
    <mergeCell ref="L30:N31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2019-01-29T20:01:11Z</dcterms:modified>
</cp:coreProperties>
</file>