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3" l="1"/>
  <c r="D10" i="3"/>
  <c r="E10" i="3"/>
  <c r="F10" i="3"/>
  <c r="G10" i="3"/>
  <c r="H10" i="3"/>
  <c r="I10" i="3"/>
  <c r="J10" i="3"/>
  <c r="K10" i="3"/>
  <c r="L10" i="3"/>
  <c r="M10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<sst xmlns="http://schemas.openxmlformats.org/spreadsheetml/2006/main" count="354" uniqueCount="229">
  <si>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</si>
  <si>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</si>
  <si>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</si>
  <si>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</si>
  <si>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</si>
  <si>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</si>
  <si>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</si>
  <si>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</si>
  <si>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</si>
  <si>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</si>
  <si>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</si>
  <si>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</si>
  <si>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</si>
  <si>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</si>
  <si>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</si>
  <si>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</si>
  <si>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</si>
  <si>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</si>
  <si>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</si>
  <si>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</si>
  <si>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</si>
  <si>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</si>
  <si>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</si>
  <si>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</si>
  <si>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</si>
  <si>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</si>
  <si>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</si>
  <si>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</si>
  <si>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</si>
  <si>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</si>
  <si>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</si>
  <si>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</si>
  <si>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</si>
  <si>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</si>
  <si>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</si>
  <si>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</si>
  <si>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</si>
  <si>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</si>
  <si>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</si>
  <si>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</si>
  <si>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</si>
  <si>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</si>
  <si>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</si>
  <si>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</si>
  <si>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</si>
  <si>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</si>
  <si>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</si>
  <si>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</si>
  <si>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</si>
  <si>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</si>
  <si>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</si>
  <si>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</si>
  <si>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</si>
  <si>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</si>
  <si>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</si>
  <si>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</si>
  <si>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</si>
  <si>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</si>
  <si>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</si>
  <si>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</si>
  <si>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</si>
  <si>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</si>
  <si>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</si>
  <si>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</si>
  <si>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</si>
  <si>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</si>
  <si>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</si>
  <si>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</si>
  <si>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</si>
  <si>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</si>
  <si>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</si>
  <si>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</si>
  <si>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</si>
  <si>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</si>
  <si>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</si>
  <si>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</si>
  <si>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</si>
  <si>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</si>
  <si>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</si>
  <si>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</si>
  <si>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</si>
  <si>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</si>
  <si>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</si>
  <si>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</si>
  <si>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</si>
  <si>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</si>
  <si>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</si>
  <si>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</si>
  <si>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</si>
  <si>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</si>
  <si>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</si>
  <si>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</si>
  <si>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</si>
  <si>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</si>
  <si>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</si>
  <si>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</si>
  <si>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</si>
  <si>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</si>
  <si>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</si>
  <si>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</si>
  <si>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</si>
  <si>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</si>
  <si>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</si>
  <si>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</si>
  <si>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</si>
  <si>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</si>
  <si>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</si>
  <si>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</si>
  <si>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</si>
  <si>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</si>
  <si>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</si>
  <si>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</si>
  <si>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</si>
  <si>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</si>
  <si>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</si>
  <si>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</si>
  <si>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</si>
  <si>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</si>
  <si>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</si>
  <si>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</si>
  <si>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</si>
  <si>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</si>
  <si>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</si>
  <si>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</si>
  <si>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</si>
  <si>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</si>
  <si>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</si>
  <si>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</si>
  <si>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</si>
  <si>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</si>
  <si>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</si>
  <si>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</si>
  <si>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</si>
  <si>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</si>
  <si>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</si>
  <si>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</si>
  <si>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</si>
  <si>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</si>
  <si>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</si>
  <si>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</si>
  <si>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</si>
  <si>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</si>
  <si>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</si>
  <si>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</si>
  <si>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</si>
  <si>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</si>
  <si>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</si>
  <si>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</si>
  <si>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</si>
  <si>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</si>
  <si>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</si>
  <si>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</si>
  <si>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</si>
  <si>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</si>
  <si>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</si>
  <si>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</si>
  <si>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</si>
  <si>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</si>
  <si>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</si>
  <si>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</si>
  <si>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</si>
  <si>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</si>
  <si>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</si>
  <si>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</si>
  <si>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</si>
  <si>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</si>
  <si>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</si>
  <si>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</si>
  <si>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</si>
  <si>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</si>
  <si>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</si>
  <si>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</si>
  <si>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</si>
  <si>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</si>
  <si>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</si>
  <si>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</si>
  <si>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</si>
  <si>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</si>
  <si>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</si>
  <si>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</si>
  <si>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</si>
  <si>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</si>
  <si>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</si>
  <si>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</si>
  <si>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</si>
  <si>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</si>
  <si>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</si>
  <si>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</si>
  <si>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</si>
  <si>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</si>
  <si>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</si>
  <si>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</si>
  <si>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</si>
  <si>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</si>
  <si>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</si>
  <si>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</si>
  <si>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</si>
  <si>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</si>
  <si>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</si>
  <si>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</si>
  <si>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</si>
  <si>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</si>
  <si>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</si>
  <si>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</si>
  <si>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</si>
  <si>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</si>
  <si>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</si>
  <si>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Endemic</t>
  </si>
  <si>
    <t>Ground survey</t>
  </si>
  <si>
    <t>Davis</t>
  </si>
  <si>
    <t>124°19'36.5"</t>
  </si>
  <si>
    <t>56°28'32.9"</t>
  </si>
  <si>
    <t>TJ</t>
  </si>
  <si>
    <t>Gentle- Moderate slopes</t>
  </si>
  <si>
    <t>Stream</t>
  </si>
  <si>
    <t>4WD + 300m walk-in</t>
  </si>
  <si>
    <t>20-35%</t>
  </si>
  <si>
    <t>SBl, BlS</t>
  </si>
  <si>
    <t>Moose/Lynx</t>
  </si>
  <si>
    <t>Existing</t>
  </si>
  <si>
    <t>Minor 2019/20</t>
  </si>
  <si>
    <t>* Bark patch taken @ ~ 480m - Not in probe section.</t>
  </si>
  <si>
    <t>939-1028</t>
  </si>
  <si>
    <t>Existing road network and establish new trails</t>
  </si>
  <si>
    <t xml:space="preserve">    There is some larger, more susceptable spruce throughout Poly 41 (40-60cm DBH). However, the current IBS activity noted amounts to two Code 3 and one Code 1. No concern for IBS in Poly 41 right now. It should be monitored in the future though.                                          *   Poly 41 has been mislabelled as 'Poly 14' in the field notes and assume in the field as well.</t>
  </si>
  <si>
    <t>at aprox. 31km Davis</t>
  </si>
  <si>
    <t xml:space="preserve">Accessed off spur 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</si>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</sst>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9.710937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0">
        <v>41</v>
      </c>
      <c r="D3" s="180">
        <v>15</v>
      </c>
      <c r="E3" s="180">
        <v>1150</v>
      </c>
      <c r="F3" s="181">
        <v>43447</v>
      </c>
      <c r="G3" s="180" t="s">
        <v>211</v>
      </c>
      <c r="H3" s="180" t="s">
        <v>210</v>
      </c>
      <c r="I3" s="6" t="s">
        <v>202</v>
      </c>
      <c r="J3" s="6" t="s">
        <v>203</v>
      </c>
      <c r="K3" s="6" t="s">
        <v>204</v>
      </c>
      <c r="L3" s="180" t="s">
        <v>212</v>
      </c>
      <c r="M3" s="6" t="s">
        <v>205</v>
      </c>
      <c r="N3" s="6">
        <v>1</v>
      </c>
      <c r="O3" s="180">
        <v>0</v>
      </c>
      <c r="P3" s="182">
        <v>1</v>
      </c>
      <c r="Q3" s="183">
        <v>650</v>
      </c>
      <c r="R3" s="183">
        <v>750</v>
      </c>
      <c r="S3" s="189"/>
      <c r="T3" s="185"/>
      <c r="U3" s="185"/>
      <c r="V3" s="185"/>
      <c r="W3" s="185"/>
      <c r="X3" s="185"/>
      <c r="Y3" s="185"/>
      <c r="Z3" s="185">
        <v>5</v>
      </c>
      <c r="AA3" s="185"/>
      <c r="AB3" s="185"/>
      <c r="AC3" s="187"/>
      <c r="AD3" s="185"/>
      <c r="AE3" s="185"/>
      <c r="AF3" s="185"/>
      <c r="AG3" s="185"/>
      <c r="AH3" s="185"/>
      <c r="AI3" s="185"/>
      <c r="AJ3" s="185">
        <v>2</v>
      </c>
      <c r="AK3" s="185"/>
      <c r="AL3" s="185">
        <v>1</v>
      </c>
      <c r="AM3" s="187"/>
      <c r="AN3" s="185"/>
      <c r="AO3" s="185"/>
      <c r="AP3" s="185"/>
      <c r="AQ3" s="185"/>
      <c r="AR3" s="185"/>
      <c r="AS3" s="185"/>
      <c r="AT3" s="185"/>
      <c r="AU3" s="185"/>
      <c r="AV3" s="185"/>
      <c r="AW3" s="187">
        <v>1</v>
      </c>
      <c r="AX3" s="185"/>
      <c r="AY3" s="185"/>
      <c r="AZ3" s="185"/>
      <c r="BA3" s="185"/>
      <c r="BB3" s="185"/>
      <c r="BC3" s="185"/>
      <c r="BD3" s="185"/>
      <c r="BE3" s="185"/>
      <c r="BF3" s="185"/>
      <c r="BG3" s="187"/>
      <c r="BH3" s="185"/>
      <c r="BI3" s="185"/>
      <c r="BJ3" s="185"/>
      <c r="BK3" s="185"/>
      <c r="BL3" s="185"/>
      <c r="BM3" s="185"/>
      <c r="BN3" s="185">
        <v>2</v>
      </c>
      <c r="BO3" s="185"/>
      <c r="BP3" s="185"/>
      <c r="BQ3" s="187"/>
      <c r="BR3" s="185"/>
      <c r="BS3" s="185"/>
      <c r="BT3" s="185"/>
      <c r="BU3" s="185"/>
      <c r="BV3" s="185"/>
      <c r="BW3" s="185"/>
      <c r="BX3" s="185">
        <v>4</v>
      </c>
      <c r="BY3" s="185"/>
      <c r="BZ3" s="185"/>
      <c r="CA3" s="187">
        <v>4</v>
      </c>
      <c r="CB3" s="185"/>
      <c r="CC3" s="185"/>
      <c r="CD3" s="185"/>
      <c r="CE3" s="185"/>
      <c r="CF3" s="185"/>
      <c r="CG3" s="185"/>
      <c r="CH3" s="185">
        <v>1</v>
      </c>
      <c r="CI3" s="185"/>
      <c r="CJ3" s="185"/>
      <c r="CK3" s="187">
        <v>1</v>
      </c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>
        <v>3</v>
      </c>
      <c r="DG3" s="185"/>
      <c r="DH3" s="185">
        <v>3</v>
      </c>
      <c r="DI3" s="185"/>
      <c r="DJ3" s="185"/>
      <c r="DK3" s="185">
        <v>5</v>
      </c>
      <c r="DL3" s="185"/>
      <c r="DM3" s="185">
        <v>8</v>
      </c>
      <c r="DN3" s="185"/>
      <c r="DO3" s="185"/>
      <c r="DP3" s="16"/>
      <c r="DQ3" s="6">
        <f>IF(R3&gt;=1,1,0)</f>
        <v>1</v>
      </c>
      <c r="DR3" s="6">
        <f t="shared" ref="DR3:EA3" si="0">S3+AC3+AM3+AW3+BG3+BQ3+CA3+CK3+CU3</f>
        <v>6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14</v>
      </c>
      <c r="DZ3" s="6">
        <f t="shared" si="0"/>
        <v>0</v>
      </c>
      <c r="EA3" s="6">
        <f t="shared" si="0"/>
        <v>1</v>
      </c>
      <c r="EB3" s="6">
        <f>DR3+DS3+DT3+DU3+DV3+DW3+DX3</f>
        <v>6</v>
      </c>
      <c r="EC3" s="6">
        <f>DY3+DZ3+EA3+EB3</f>
        <v>21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210</v>
      </c>
      <c r="D8" s="6">
        <f>A8*D3</f>
        <v>3150</v>
      </c>
      <c r="I8" s="96" t="s">
        <v>54</v>
      </c>
      <c r="J8" s="6">
        <f>TOTALS!D20*D3</f>
        <v>900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28.571428571428569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5</v>
      </c>
      <c r="AA203" s="29">
        <f t="shared" si="100"/>
        <v>0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0</v>
      </c>
      <c r="AL203" s="29">
        <f t="shared" si="101"/>
        <v>1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2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4</v>
      </c>
      <c r="BY203" s="29">
        <f t="shared" si="103"/>
        <v>0</v>
      </c>
      <c r="BZ203" s="29">
        <f t="shared" si="103"/>
        <v>0</v>
      </c>
      <c r="CA203" s="44">
        <f t="shared" si="103"/>
        <v>4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1</v>
      </c>
      <c r="CI203" s="29">
        <f t="shared" si="104"/>
        <v>0</v>
      </c>
      <c r="CJ203" s="29">
        <f t="shared" si="104"/>
        <v>0</v>
      </c>
      <c r="CK203" s="44">
        <f t="shared" si="104"/>
        <v>1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6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14</v>
      </c>
      <c r="DZ203" s="29">
        <f t="shared" si="106"/>
        <v>0</v>
      </c>
      <c r="EA203" s="29">
        <f t="shared" si="106"/>
        <v>1</v>
      </c>
      <c r="EB203" s="29">
        <f t="shared" si="106"/>
        <v>6</v>
      </c>
      <c r="EC203" s="29">
        <f t="shared" si="106"/>
        <v>21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40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710937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Davis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41</v>
      </c>
      <c r="F8" s="45"/>
      <c r="H8" s="46" t="s">
        <v>79</v>
      </c>
      <c r="I8" s="45"/>
      <c r="J8" s="136" t="str">
        <f>ENTRY!L3</f>
        <v>TJ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>
        <f>ENTRY!F3</f>
        <v>43447</v>
      </c>
      <c r="F10" s="45"/>
      <c r="H10" s="46" t="s">
        <v>83</v>
      </c>
      <c r="I10" s="46" t="s">
        <v>84</v>
      </c>
      <c r="J10" s="136" t="str">
        <f>ENTRY!G3</f>
        <v>56°28'32.9"</v>
      </c>
      <c r="K10" s="46" t="s">
        <v>85</v>
      </c>
      <c r="L10" s="136" t="str">
        <f>ENTRY!H3</f>
        <v>124°19'36.5"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15</v>
      </c>
      <c r="F11" s="45"/>
      <c r="H11" s="46" t="s">
        <v>87</v>
      </c>
      <c r="I11" s="45"/>
      <c r="J11" s="45"/>
      <c r="K11" s="136">
        <f>ENTRY!E3</f>
        <v>1150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227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6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60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28.571428571428569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14</v>
      </c>
      <c r="H31" s="83"/>
      <c r="I31" s="102">
        <f>ENTRY!DY203/ENTRY!DQ203*10</f>
        <v>140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1</v>
      </c>
      <c r="H33" s="87"/>
      <c r="I33" s="104">
        <f>ENTRY!EA203/ENTRY!DQ203*10</f>
        <v>10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6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28.571428571428569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227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5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2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4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4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1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6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15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228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P17" sqref="P17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3</v>
      </c>
      <c r="G10" s="79">
        <f>ENTRY!DJ3</f>
        <v>0</v>
      </c>
      <c r="H10" s="79">
        <f>ENTRY!DF3</f>
        <v>3</v>
      </c>
      <c r="I10" s="79">
        <f>ENTRY!DL3</f>
        <v>0</v>
      </c>
      <c r="J10" s="79">
        <f>ENTRY!DN3</f>
        <v>0</v>
      </c>
      <c r="K10" s="79">
        <f>ENTRY!DM3</f>
        <v>8</v>
      </c>
      <c r="L10" s="79">
        <f>ENTRY!DO3</f>
        <v>0</v>
      </c>
      <c r="M10" s="79">
        <f>ENTRY!DK3</f>
        <v>5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3</v>
      </c>
      <c r="G30" s="118">
        <f t="shared" si="0"/>
        <v>0</v>
      </c>
      <c r="H30" s="117">
        <f t="shared" si="0"/>
        <v>3</v>
      </c>
      <c r="I30" s="118">
        <f t="shared" si="0"/>
        <v>0</v>
      </c>
      <c r="J30" s="117">
        <f t="shared" si="0"/>
        <v>0</v>
      </c>
      <c r="K30" s="118">
        <f t="shared" si="0"/>
        <v>8</v>
      </c>
      <c r="L30" s="117">
        <f t="shared" si="0"/>
        <v>0</v>
      </c>
      <c r="M30" s="118">
        <f t="shared" si="0"/>
        <v>5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4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5.5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opLeftCell="A34" zoomScale="150" zoomScaleNormal="150" zoomScalePageLayoutView="150" workbookViewId="0">
      <selection activeCell="B46" sqref="B46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2851562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Davis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41</v>
      </c>
      <c r="F8" s="127"/>
      <c r="G8" s="127"/>
      <c r="H8" s="50"/>
      <c r="I8" s="126" t="s">
        <v>171</v>
      </c>
      <c r="J8" s="127"/>
      <c r="K8" s="127"/>
      <c r="L8" s="134" t="str">
        <f>ENTRY!L3</f>
        <v>TJ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15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>
        <f>ENTRY!F3</f>
        <v>43447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56°28'32.9"</v>
      </c>
      <c r="F11" s="133" t="s">
        <v>85</v>
      </c>
      <c r="G11" s="136" t="str">
        <f>ENTRY!H3</f>
        <v>124°19'36.5"</v>
      </c>
      <c r="H11" s="50"/>
      <c r="I11" s="129" t="s">
        <v>87</v>
      </c>
      <c r="J11" s="127"/>
      <c r="K11" s="127"/>
      <c r="L11" s="134">
        <f>ENTRY!E3</f>
        <v>1150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226</v>
      </c>
      <c r="F16" s="138"/>
      <c r="G16" s="138"/>
      <c r="H16" s="52" t="s">
        <v>176</v>
      </c>
      <c r="I16" s="50"/>
      <c r="J16" s="98" t="s">
        <v>217</v>
      </c>
      <c r="K16" s="50"/>
      <c r="L16" s="52" t="s">
        <v>177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38" t="s">
        <v>225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213</v>
      </c>
      <c r="F18" s="138"/>
      <c r="G18" s="138"/>
      <c r="H18" s="52" t="s">
        <v>179</v>
      </c>
      <c r="I18" s="50"/>
      <c r="J18" s="98" t="s">
        <v>214</v>
      </c>
      <c r="K18" s="138"/>
      <c r="L18" s="52" t="s">
        <v>180</v>
      </c>
      <c r="M18" s="138" t="s">
        <v>29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90" t="s">
        <v>206</v>
      </c>
      <c r="G20" s="98"/>
      <c r="H20" s="52" t="s">
        <v>182</v>
      </c>
      <c r="I20" s="50"/>
      <c r="J20" s="98" t="s">
        <v>218</v>
      </c>
      <c r="K20" s="50"/>
      <c r="L20" s="52" t="s">
        <v>183</v>
      </c>
      <c r="M20" s="50"/>
      <c r="N20" s="138" t="s">
        <v>222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215</v>
      </c>
      <c r="F24" s="50"/>
      <c r="G24" s="50"/>
      <c r="H24" s="52" t="s">
        <v>186</v>
      </c>
      <c r="I24" s="50"/>
      <c r="J24" s="98" t="s">
        <v>215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219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207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220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208</v>
      </c>
      <c r="F38" s="177"/>
      <c r="G38" s="131"/>
      <c r="H38" s="50"/>
      <c r="I38" s="156" t="s">
        <v>197</v>
      </c>
      <c r="J38" s="50"/>
      <c r="K38" s="50"/>
      <c r="L38" s="138" t="s">
        <v>208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2" t="s">
        <v>224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5"/>
    </row>
    <row r="41" spans="1:15" x14ac:dyDescent="0.2">
      <c r="A41" s="76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5"/>
    </row>
    <row r="42" spans="1:15" x14ac:dyDescent="0.2">
      <c r="A42" s="76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5"/>
    </row>
    <row r="43" spans="1:15" x14ac:dyDescent="0.2">
      <c r="A43" s="76"/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5"/>
    </row>
    <row r="44" spans="1:15" x14ac:dyDescent="0.2">
      <c r="A44" s="76"/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5"/>
    </row>
    <row r="45" spans="1:15" x14ac:dyDescent="0.2">
      <c r="A45" s="76"/>
      <c r="B45" s="98" t="s">
        <v>221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ht="13.5" thickBot="1" x14ac:dyDescent="0.25">
      <c r="A57" s="77"/>
      <c r="B57" s="137"/>
      <c r="C57" s="78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19"/>
    </row>
    <row r="58" spans="1:15" ht="13.5" thickTop="1" x14ac:dyDescent="0.2"/>
  </sheetData>
  <mergeCells count="1">
    <mergeCell ref="B40:N43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2019-01-29T20:40:38Z</dcterms:modified>
</cp:coreProperties>
</file>