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definedNames>
    <definedName name="_xlnm.Print_Area" localSheetId="2">COMMENTS!$M$16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<sst xmlns="http://schemas.openxmlformats.org/spreadsheetml/2006/main" count="281" uniqueCount="183">
  <si>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</si>
  <si>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</si>
  <si>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</si>
  <si>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</si>
  <si>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</si>
  <si>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</si>
  <si>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</si>
  <si>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</si>
  <si>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</si>
  <si>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</si>
  <si>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</si>
  <si>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</si>
  <si>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</si>
  <si>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</si>
  <si>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</si>
  <si>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</si>
  <si>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</si>
  <si>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</si>
  <si>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</si>
  <si>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</si>
  <si>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</si>
  <si>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</si>
  <si>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</si>
  <si>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</si>
  <si>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</si>
  <si>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</si>
  <si>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</si>
  <si>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</si>
  <si>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</si>
  <si>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</si>
  <si>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</si>
  <si>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</si>
  <si>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</si>
  <si>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</si>
  <si>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</si>
  <si>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</si>
  <si>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</si>
  <si>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</si>
  <si>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</si>
  <si>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</si>
  <si>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</si>
  <si>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</si>
  <si>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</si>
  <si>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</si>
  <si>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</si>
  <si>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</si>
  <si>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</si>
  <si>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</si>
  <si>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</si>
  <si>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</si>
  <si>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</si>
  <si>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</si>
  <si>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</si>
  <si>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</si>
  <si>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</si>
  <si>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</si>
  <si>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</si>
  <si>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</si>
  <si>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</si>
  <si>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</si>
  <si>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</si>
  <si>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</si>
  <si>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</si>
  <si>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</si>
  <si>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</si>
  <si>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</si>
  <si>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</si>
  <si>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</si>
  <si>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</si>
  <si>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</si>
  <si>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</si>
  <si>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</si>
  <si>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</si>
  <si>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</si>
  <si>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</si>
  <si>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</si>
  <si>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</si>
  <si>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</si>
  <si>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</si>
  <si>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</si>
  <si>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</si>
  <si>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</si>
  <si>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</si>
  <si>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</si>
  <si>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</si>
  <si>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</si>
  <si>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</si>
  <si>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</si>
  <si>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</si>
  <si>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</si>
  <si>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</si>
  <si>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</si>
  <si>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</si>
  <si>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</si>
  <si>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</si>
  <si>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</si>
  <si>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</si>
  <si>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</si>
  <si>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</si>
  <si>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</si>
  <si>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</si>
  <si>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</si>
  <si>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</si>
  <si>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</si>
  <si>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</si>
  <si>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</si>
  <si>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</si>
  <si>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</si>
  <si>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</si>
  <si>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</si>
  <si>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</si>
  <si>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</si>
  <si>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</si>
  <si>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</si>
  <si>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</si>
  <si>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</si>
  <si>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</si>
  <si>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</si>
  <si>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</si>
  <si>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</si>
  <si>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</si>
  <si>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</si>
  <si>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</si>
  <si>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</si>
  <si>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</si>
  <si>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</si>
  <si>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</si>
  <si>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</si>
  <si>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</si>
  <si>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</si>
  <si>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</si>
  <si>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</si>
  <si>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</si>
  <si>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</si>
  <si>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</si>
  <si>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</si>
  <si>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</si>
  <si>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</si>
  <si>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</si>
  <si>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</si>
  <si>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</si>
  <si>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</si>
  <si>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</si>
  <si>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</si>
  <si>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</si>
  <si>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</si>
  <si>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</si>
  <si>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</si>
  <si>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</si>
  <si>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</si>
  <si>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</si>
  <si>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</si>
  <si>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</si>
  <si>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</si>
  <si>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</si>
  <si>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</si>
  <si>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</si>
  <si>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</si>
  <si>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</si>
  <si>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</si>
  <si>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</si>
  <si>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N/A</t>
  </si>
  <si>
    <t>Manson Dump- Penn Rd</t>
  </si>
  <si>
    <t>55°51'11.4"</t>
  </si>
  <si>
    <t>123°54'04.6"</t>
  </si>
  <si>
    <t>NE</t>
  </si>
  <si>
    <t>Unknown</t>
  </si>
  <si>
    <t>0-5%</t>
  </si>
  <si>
    <t>No NCD</t>
  </si>
  <si>
    <t>Moose</t>
  </si>
  <si>
    <t>4WD + Quad</t>
  </si>
  <si>
    <t>Existing road systems</t>
  </si>
  <si>
    <t xml:space="preserve">Endemic </t>
  </si>
  <si>
    <t>Endemic</t>
  </si>
  <si>
    <t>None</t>
  </si>
  <si>
    <t>No action</t>
  </si>
  <si>
    <t>Ground survey</t>
  </si>
  <si>
    <t>*No bark patch taken - no Code 1</t>
  </si>
  <si>
    <t xml:space="preserve">S(Bl),S(BlEp),SEp </t>
  </si>
  <si>
    <t>680m</t>
  </si>
  <si>
    <t xml:space="preserve">    Poly 51 is a susceptable stand other than the west portion (west of the rd. that divides the poly), which has a larger deciduous component (Ep). A couple Code 3 were mapped off line and a handful Code 5 mapped on line. IBS activity in Poly 51 is minimal and currently is not a stand of concern.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</si>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</sst>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I4" sqref="I4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3">
        <v>51</v>
      </c>
      <c r="D3" s="143">
        <v>11</v>
      </c>
      <c r="E3" s="143">
        <v>1000</v>
      </c>
      <c r="F3" s="144">
        <v>43437</v>
      </c>
      <c r="G3" s="143" t="s">
        <v>163</v>
      </c>
      <c r="H3" s="143" t="s">
        <v>164</v>
      </c>
      <c r="I3" s="1" t="s">
        <v>156</v>
      </c>
      <c r="J3" s="1" t="s">
        <v>157</v>
      </c>
      <c r="K3" s="1" t="s">
        <v>158</v>
      </c>
      <c r="L3" s="143" t="s">
        <v>165</v>
      </c>
      <c r="M3" s="1" t="s">
        <v>159</v>
      </c>
      <c r="N3" s="1">
        <v>1</v>
      </c>
      <c r="O3" s="143">
        <v>0</v>
      </c>
      <c r="P3" s="145">
        <v>1</v>
      </c>
      <c r="Q3" s="146">
        <v>700</v>
      </c>
      <c r="R3" s="146">
        <v>800</v>
      </c>
      <c r="S3" s="153">
        <v>6</v>
      </c>
      <c r="T3" s="148"/>
      <c r="U3" s="148"/>
      <c r="V3" s="148"/>
      <c r="W3" s="148"/>
      <c r="X3" s="148"/>
      <c r="Y3" s="148"/>
      <c r="Z3" s="148"/>
      <c r="AA3" s="148"/>
      <c r="AB3" s="148"/>
      <c r="AC3" s="150">
        <v>4</v>
      </c>
      <c r="AD3" s="148"/>
      <c r="AE3" s="148"/>
      <c r="AF3" s="148"/>
      <c r="AG3" s="148"/>
      <c r="AH3" s="148"/>
      <c r="AI3" s="148"/>
      <c r="AJ3" s="148">
        <v>1</v>
      </c>
      <c r="AK3" s="148"/>
      <c r="AL3" s="148"/>
      <c r="AM3" s="150">
        <v>4</v>
      </c>
      <c r="AN3" s="148"/>
      <c r="AO3" s="148"/>
      <c r="AP3" s="148"/>
      <c r="AQ3" s="148"/>
      <c r="AR3" s="148"/>
      <c r="AS3" s="148"/>
      <c r="AT3" s="148">
        <v>1</v>
      </c>
      <c r="AU3" s="148"/>
      <c r="AV3" s="148"/>
      <c r="AW3" s="150">
        <v>1</v>
      </c>
      <c r="AX3" s="148"/>
      <c r="AY3" s="148"/>
      <c r="AZ3" s="148"/>
      <c r="BA3" s="148"/>
      <c r="BB3" s="148"/>
      <c r="BC3" s="148"/>
      <c r="BD3" s="148">
        <v>1</v>
      </c>
      <c r="BE3" s="148"/>
      <c r="BF3" s="148"/>
      <c r="BG3" s="150">
        <v>4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/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19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3</v>
      </c>
      <c r="DZ3" s="1">
        <f t="shared" si="0"/>
        <v>0</v>
      </c>
      <c r="EA3" s="1">
        <f t="shared" si="0"/>
        <v>0</v>
      </c>
      <c r="EB3" s="1">
        <f>DR3+DS3+DT3+DU3+DV3+DW3+DX3</f>
        <v>19</v>
      </c>
      <c r="EC3" s="1">
        <f>DY3+DZ3+EA3+EB3</f>
        <v>22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220</v>
      </c>
      <c r="D8" s="1">
        <f>A8*D3</f>
        <v>2420</v>
      </c>
      <c r="I8" s="87" t="s">
        <v>54</v>
      </c>
      <c r="J8" s="1">
        <f>TOTALS!D20*D3</f>
        <v>2090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86.36363636363636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6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4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1</v>
      </c>
      <c r="AK203" s="22">
        <f t="shared" si="101"/>
        <v>0</v>
      </c>
      <c r="AL203" s="22">
        <f t="shared" si="101"/>
        <v>0</v>
      </c>
      <c r="AM203" s="37">
        <f t="shared" si="101"/>
        <v>4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1</v>
      </c>
      <c r="AU203" s="22">
        <f t="shared" si="101"/>
        <v>0</v>
      </c>
      <c r="AV203" s="22">
        <f t="shared" si="101"/>
        <v>0</v>
      </c>
      <c r="AW203" s="37">
        <f t="shared" si="101"/>
        <v>1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1</v>
      </c>
      <c r="BE203" s="22">
        <f t="shared" si="102"/>
        <v>0</v>
      </c>
      <c r="BF203" s="22">
        <f t="shared" si="102"/>
        <v>0</v>
      </c>
      <c r="BG203" s="37">
        <f t="shared" si="102"/>
        <v>4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19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3</v>
      </c>
      <c r="DZ203" s="22">
        <f t="shared" si="106"/>
        <v>0</v>
      </c>
      <c r="EA203" s="22">
        <f t="shared" si="106"/>
        <v>0</v>
      </c>
      <c r="EB203" s="22">
        <f t="shared" si="106"/>
        <v>19</v>
      </c>
      <c r="EC203" s="22">
        <f t="shared" si="106"/>
        <v>22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2" workbookViewId="0">
      <selection activeCell="H32" sqref="H3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Manson Dump- Penn Rd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51</v>
      </c>
      <c r="F8" s="38"/>
      <c r="H8" s="39" t="s">
        <v>79</v>
      </c>
      <c r="I8" s="38"/>
      <c r="J8" s="119" t="str">
        <f>ENTRY!L3</f>
        <v>NE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43437</v>
      </c>
      <c r="F10" s="38"/>
      <c r="H10" s="39" t="s">
        <v>83</v>
      </c>
      <c r="I10" s="39" t="s">
        <v>84</v>
      </c>
      <c r="J10" s="119" t="str">
        <f>ENTRY!G3</f>
        <v>55°51'11.4"</v>
      </c>
      <c r="K10" s="39" t="s">
        <v>85</v>
      </c>
      <c r="L10" s="119" t="str">
        <f>ENTRY!H3</f>
        <v>123°54'04.6"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11</v>
      </c>
      <c r="F11" s="38"/>
      <c r="H11" s="39" t="s">
        <v>87</v>
      </c>
      <c r="I11" s="38"/>
      <c r="J11" s="38"/>
      <c r="K11" s="119">
        <f>ENTRY!E3</f>
        <v>1000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181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19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190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86.36363636363636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3</v>
      </c>
      <c r="H31" s="74"/>
      <c r="I31" s="92">
        <f>ENTRY!DY203/ENTRY!DQ203*10</f>
        <v>30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3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19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86.36363636363636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181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6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4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1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4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1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4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19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3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182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5" zoomScale="150" zoomScaleNormal="150" zoomScalePageLayoutView="150" workbookViewId="0">
      <selection activeCell="K36" sqref="K36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5.71093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Manson Dump- Penn Rd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51</v>
      </c>
      <c r="F8" s="110"/>
      <c r="G8" s="110"/>
      <c r="H8" s="43"/>
      <c r="I8" s="109" t="s">
        <v>125</v>
      </c>
      <c r="J8" s="110"/>
      <c r="K8" s="110"/>
      <c r="L8" s="117" t="str">
        <f>ENTRY!L3</f>
        <v>NE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11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43437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55°51'11.4"</v>
      </c>
      <c r="F11" s="116" t="s">
        <v>85</v>
      </c>
      <c r="G11" s="119" t="str">
        <f>ENTRY!H3</f>
        <v>123°54'04.6"</v>
      </c>
      <c r="H11" s="43"/>
      <c r="I11" s="112" t="s">
        <v>87</v>
      </c>
      <c r="J11" s="110"/>
      <c r="K11" s="110"/>
      <c r="L11" s="117">
        <f>ENTRY!E3</f>
        <v>1000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166</v>
      </c>
      <c r="F16" s="121"/>
      <c r="G16" s="121"/>
      <c r="H16" s="45" t="s">
        <v>130</v>
      </c>
      <c r="I16" s="43"/>
      <c r="J16" s="88" t="s">
        <v>178</v>
      </c>
      <c r="K16" s="43"/>
      <c r="L16" s="45" t="s">
        <v>131</v>
      </c>
      <c r="M16" s="121" t="s">
        <v>167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168</v>
      </c>
      <c r="K18" s="121"/>
      <c r="L18" s="45" t="s">
        <v>134</v>
      </c>
      <c r="M18" s="121" t="s">
        <v>161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166</v>
      </c>
      <c r="G20" s="88"/>
      <c r="H20" s="45" t="s">
        <v>136</v>
      </c>
      <c r="I20" s="43"/>
      <c r="J20" s="88" t="s">
        <v>169</v>
      </c>
      <c r="K20" s="43"/>
      <c r="L20" s="45" t="s">
        <v>137</v>
      </c>
      <c r="M20" s="43"/>
      <c r="N20" s="121" t="s">
        <v>179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170</v>
      </c>
      <c r="F24" s="43"/>
      <c r="G24" s="43"/>
      <c r="H24" s="45" t="s">
        <v>140</v>
      </c>
      <c r="I24" s="43"/>
      <c r="J24" s="88" t="s">
        <v>170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171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172</v>
      </c>
      <c r="G30" s="43"/>
      <c r="H30" s="43"/>
      <c r="I30" s="45" t="s">
        <v>144</v>
      </c>
      <c r="J30" s="43"/>
      <c r="K30" s="43"/>
      <c r="L30" s="122" t="s">
        <v>174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173</v>
      </c>
      <c r="F32" s="43"/>
      <c r="G32" s="43"/>
      <c r="H32" s="43"/>
      <c r="I32" s="45" t="s">
        <v>146</v>
      </c>
      <c r="J32" s="43"/>
      <c r="K32" s="43"/>
      <c r="L32" s="88" t="s">
        <v>174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174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175</v>
      </c>
      <c r="F38" s="140"/>
      <c r="G38" s="114"/>
      <c r="H38" s="43"/>
      <c r="I38" s="137" t="s">
        <v>151</v>
      </c>
      <c r="J38" s="43"/>
      <c r="K38" s="43"/>
      <c r="L38" s="121" t="s">
        <v>176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180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9"/>
    </row>
    <row r="43" spans="1:15" x14ac:dyDescent="0.2">
      <c r="A43" s="69"/>
      <c r="B43" s="88"/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 t="s">
        <v>177</v>
      </c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ENTRY</vt:lpstr>
      <vt:lpstr>TOTALS</vt:lpstr>
      <vt:lpstr>COMMENTS</vt:lpstr>
      <vt:lpstr>COMMENTS!Print_Area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2019-01-29T20:44:02Z</dcterms:modified>
</cp:coreProperties>
</file>