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3"/>
  </bookViews>
  <sheets>
    <sheet name="ENTRY" sheetId="1" r:id="rId1"/>
    <sheet name="TOTALS" sheetId="2" r:id="rId2"/>
    <sheet name="BARK PATCH" sheetId="3" r:id="rId3"/>
    <sheet name="COMMENTS" sheetId="4" r:id="rId4"/>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6" i="4" l="1"/>
  <c r="B10" i="3"/>
  <c r="D10" i="3"/>
  <c r="E10" i="3"/>
  <c r="I10" i="3"/>
  <c r="J10" i="3"/>
  <c r="K10" i="3"/>
  <c r="L10" i="3"/>
  <c r="M10" i="3"/>
  <c r="I30" i="3"/>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M30" i="3"/>
  <c r="E30" i="3"/>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K30" i="3"/>
  <c r="G30" i="3"/>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J30" i="3"/>
  <c r="F30" i="3"/>
  <c r="G42" i="3"/>
  <c r="L30" i="3"/>
  <c r="H30" i="3"/>
  <c r="G41" i="3"/>
  <c r="D30" i="3"/>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 r="F48" i="3"/>
</calcChain>
</file>

<file path=xl/sharedStrings.xml><?xml version="1.0" encoding="utf-8"?>
<sst xmlns="http://schemas.openxmlformats.org/spreadsheetml/2006/main" count="352" uniqueCount="228">
  <si>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</si>
  <si>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</si>
  <si>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</si>
  <si>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</si>
  <si>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</si>
  <si>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</si>
  <si>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</si>
  <si>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</si>
  <si>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</si>
  <si>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</si>
  <si>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</si>
  <si>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</si>
  <si>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</si>
  <si>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</si>
  <si>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</si>
  <si>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</si>
  <si>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</si>
  <si>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</si>
  <si>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</si>
  <si>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</si>
  <si>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</si>
  <si>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</si>
  <si>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</si>
  <si>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</si>
  <si>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</si>
  <si>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</si>
  <si>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</si>
  <si>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</si>
  <si>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</si>
  <si>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</si>
  <si>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</si>
  <si>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</si>
  <si>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</si>
  <si>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</si>
  <si>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</si>
  <si>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</si>
  <si>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</si>
  <si>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</si>
  <si>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</si>
  <si>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</si>
  <si>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</si>
  <si>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</si>
  <si>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</si>
  <si>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</si>
  <si>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</si>
  <si>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</si>
  <si>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</si>
  <si>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</si>
  <si>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</si>
  <si>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</si>
  <si>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</si>
  <si>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</si>
  <si>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</si>
  <si>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</si>
  <si>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</si>
  <si>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</si>
  <si>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</si>
  <si>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</si>
  <si>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</si>
  <si>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</si>
  <si>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</si>
  <si>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</si>
  <si>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</si>
  <si>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</si>
  <si>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</si>
  <si>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</si>
  <si>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</si>
  <si>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</si>
  <si>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</si>
  <si>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</si>
  <si>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</si>
  <si>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</si>
  <si>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</si>
  <si>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</si>
  <si>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</si>
  <si>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</si>
  <si>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</si>
  <si>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</si>
  <si>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</si>
  <si>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</si>
  <si>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</si>
  <si>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</si>
  <si>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</si>
  <si>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</si>
  <si>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</si>
  <si>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</si>
  <si>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</si>
  <si>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</si>
  <si>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</si>
  <si>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</si>
  <si>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</si>
  <si>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</si>
  <si>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</si>
  <si>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</si>
  <si>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</si>
  <si>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</si>
  <si>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</si>
  <si>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</si>
  <si>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</si>
  <si>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</si>
  <si>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</si>
  <si>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</si>
  <si>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</si>
  <si>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</si>
  <si>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</si>
  <si>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</si>
  <si>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</si>
  <si>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</si>
  <si>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</si>
  <si>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</si>
  <si>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</si>
  <si>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</si>
  <si>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</si>
  <si>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</si>
  <si>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</si>
  <si>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</si>
  <si>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</si>
  <si>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</si>
  <si>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</si>
  <si>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</si>
  <si>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</si>
  <si>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</si>
  <si>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</si>
  <si>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</si>
  <si>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</si>
  <si>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</si>
  <si>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</si>
  <si>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</si>
  <si>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</si>
  <si>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</si>
  <si>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</si>
  <si>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</si>
  <si>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</si>
  <si>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</si>
  <si>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</si>
  <si>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</si>
  <si>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</si>
  <si>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</si>
  <si>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</si>
  <si>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</si>
  <si>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</si>
  <si>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</si>
  <si>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</si>
  <si>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</si>
  <si>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</si>
  <si>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</si>
  <si>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</si>
  <si>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</si>
  <si>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</si>
  <si>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</si>
  <si>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</si>
  <si>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</si>
  <si>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</si>
  <si>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</si>
  <si>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</si>
  <si>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</si>
  <si>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</si>
  <si>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</si>
  <si>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</si>
  <si>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</si>
  <si>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</si>
  <si>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</si>
  <si>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</si>
  <si>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</si>
  <si>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</si>
  <si>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</si>
  <si>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</si>
  <si>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</si>
  <si>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</si>
  <si>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</si>
  <si>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</si>
  <si>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</si>
  <si>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</si>
  <si>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</si>
  <si>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</si>
  <si>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</si>
  <si>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</si>
  <si>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</si>
  <si>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</si>
  <si>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</si>
  <si>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</si>
  <si>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</si>
  <si>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</si>
  <si>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</si>
  <si>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</si>
  <si>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</si>
  <si>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</si>
  <si>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</si>
  <si>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</si>
  <si>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</si>
  <si>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</si>
  <si>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</si>
  <si>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</si>
  <si>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</si>
  <si>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</si>
  <si>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</si>
  <si>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</si>
  <si>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</si>
  <si>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</si>
  <si>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</si>
  <si>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</si>
  <si>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</si>
  <si>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</si>
  <si>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</si>
  <si>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</si>
  <si>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</si>
  <si>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Moose/Wolf</t>
  </si>
  <si>
    <t>56°04'04.2"</t>
  </si>
  <si>
    <t>124°25'57.7"</t>
  </si>
  <si>
    <t>AO</t>
  </si>
  <si>
    <t>~500m SW of 165km Finlay FSR</t>
  </si>
  <si>
    <t>165km Finlay</t>
  </si>
  <si>
    <t>Variable; Gentle slopes, Steep, Cliffs</t>
  </si>
  <si>
    <t>Stream</t>
  </si>
  <si>
    <t>All</t>
  </si>
  <si>
    <t>10% - Cliff</t>
  </si>
  <si>
    <t>880-1000</t>
  </si>
  <si>
    <t>4WD/Sled + ~500m walk-in</t>
  </si>
  <si>
    <t>Establish new roads</t>
  </si>
  <si>
    <t>4WD/Quad + ~500m walk-in</t>
  </si>
  <si>
    <t>No action</t>
  </si>
  <si>
    <t>Minor 2019/20</t>
  </si>
  <si>
    <t>Endemic</t>
  </si>
  <si>
    <t xml:space="preserve">    The center of Poly 58 has some susceptable, more mature spruce (25-45cm DBH). However, the north and south poly edges are dominantly dead pine (old IBM) and areas of steep terrain with cliff bands. Very little current IBS activity noted (one Code 1 @ start of Probe I &amp; a handful of Code 5 scattered along S/L1). This Code 1 was used for the bark patch and it should be noted that the majority of the attack on this tree was below DBH. The bark patch was taken at DBH, therefore very little infest was captured. S/L1 was cut short due to cliff hazard. Beyond the cliff/inoperable terrain, dead pine (old IBM) is all that could be seen. Map enclosed of the cliff/inoperable terrain not surveyed in Poly 58.</t>
  </si>
  <si>
    <t>S,SBl</t>
  </si>
  <si>
    <t>Unknown</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</si>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</sst>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ont>
    <font>
      <b/>
      <sz val="12"/>
      <name val="Arial"/>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
      <left/>
      <right style="medium">
        <color auto="1"/>
      </right>
      <top/>
      <bottom/>
      <diagonal/>
    </border>
  </borders>
  <cellStyleXfs count="1">
    <xf numFmtId="0" fontId="0" fillId="0" borderId="0"/>
  </cellStyleXfs>
  <cellXfs count="192">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0" borderId="0" xfId="0" applyFont="1" applyBorder="1"/>
    <xf numFmtId="0" fontId="20" fillId="8" borderId="6" xfId="0" applyFont="1" applyFill="1" applyBorder="1" applyAlignment="1">
      <alignment horizontal="center"/>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CY1" zoomScale="150" zoomScaleNormal="150" zoomScalePageLayoutView="150" workbookViewId="0">
      <selection activeCell="DM3" sqref="DM3"/>
    </sheetView>
  </sheetViews>
  <sheetFormatPr defaultColWidth="8.85546875" defaultRowHeight="12.75" x14ac:dyDescent="0.2"/>
  <cols>
    <col min="1" max="1" width="10" style="6" customWidth="1"/>
    <col min="2" max="3" width="11" style="6" customWidth="1"/>
    <col min="4" max="4" width="8.42578125" style="6" customWidth="1"/>
    <col min="5" max="5" width="11" style="6" customWidth="1"/>
    <col min="6" max="6" width="9.7109375" style="6" bestFit="1" customWidth="1"/>
    <col min="7" max="8" width="4.8554687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8.85546875" style="6"/>
    <col min="111" max="120" width="10.42578125" style="6" customWidth="1"/>
    <col min="121" max="131" width="8.85546875" style="6"/>
    <col min="132" max="132" width="10.7109375" style="6" customWidth="1"/>
    <col min="133" max="133" width="15.85546875" style="6" customWidth="1"/>
    <col min="134" max="134" width="9.7109375" style="6" customWidth="1"/>
    <col min="135" max="16384" width="8.8554687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18</v>
      </c>
      <c r="AA1" s="32" t="s">
        <v>200</v>
      </c>
      <c r="AB1" s="32" t="s">
        <v>201</v>
      </c>
      <c r="AC1" s="38" t="s">
        <v>16</v>
      </c>
      <c r="AD1" s="24">
        <v>1</v>
      </c>
      <c r="AE1" s="24">
        <v>2</v>
      </c>
      <c r="AF1" s="24">
        <v>3</v>
      </c>
      <c r="AG1" s="24">
        <v>4</v>
      </c>
      <c r="AH1" s="24">
        <v>5</v>
      </c>
      <c r="AI1" s="24">
        <v>6</v>
      </c>
      <c r="AJ1" s="32" t="s">
        <v>18</v>
      </c>
      <c r="AK1" s="32" t="s">
        <v>200</v>
      </c>
      <c r="AL1" s="32" t="s">
        <v>201</v>
      </c>
      <c r="AM1" s="32" t="s">
        <v>16</v>
      </c>
      <c r="AN1" s="32">
        <v>1</v>
      </c>
      <c r="AO1" s="34">
        <v>2</v>
      </c>
      <c r="AP1" s="32">
        <v>3</v>
      </c>
      <c r="AQ1" s="34">
        <v>4</v>
      </c>
      <c r="AR1" s="32">
        <v>5</v>
      </c>
      <c r="AS1" s="34">
        <v>6</v>
      </c>
      <c r="AT1" s="32" t="s">
        <v>18</v>
      </c>
      <c r="AU1" s="32" t="s">
        <v>200</v>
      </c>
      <c r="AV1" s="32" t="s">
        <v>201</v>
      </c>
      <c r="AW1" s="26" t="s">
        <v>16</v>
      </c>
      <c r="AX1" s="24">
        <v>1</v>
      </c>
      <c r="AY1" s="26">
        <v>2</v>
      </c>
      <c r="AZ1" s="24">
        <v>3</v>
      </c>
      <c r="BA1" s="26">
        <v>4</v>
      </c>
      <c r="BB1" s="24">
        <v>5</v>
      </c>
      <c r="BC1" s="26">
        <v>6</v>
      </c>
      <c r="BD1" s="32" t="s">
        <v>18</v>
      </c>
      <c r="BE1" s="32" t="s">
        <v>200</v>
      </c>
      <c r="BF1" s="32" t="s">
        <v>201</v>
      </c>
      <c r="BG1" s="34" t="s">
        <v>16</v>
      </c>
      <c r="BH1" s="32">
        <v>1</v>
      </c>
      <c r="BI1" s="34">
        <v>2</v>
      </c>
      <c r="BJ1" s="32">
        <v>3</v>
      </c>
      <c r="BK1" s="34">
        <v>4</v>
      </c>
      <c r="BL1" s="32">
        <v>5</v>
      </c>
      <c r="BM1" s="34">
        <v>6</v>
      </c>
      <c r="BN1" s="32" t="s">
        <v>18</v>
      </c>
      <c r="BO1" s="32" t="s">
        <v>200</v>
      </c>
      <c r="BP1" s="32" t="s">
        <v>201</v>
      </c>
      <c r="BQ1" s="26" t="s">
        <v>16</v>
      </c>
      <c r="BR1" s="24">
        <v>1</v>
      </c>
      <c r="BS1" s="26">
        <v>2</v>
      </c>
      <c r="BT1" s="24">
        <v>3</v>
      </c>
      <c r="BU1" s="26">
        <v>4</v>
      </c>
      <c r="BV1" s="24">
        <v>5</v>
      </c>
      <c r="BW1" s="26">
        <v>6</v>
      </c>
      <c r="BX1" s="32" t="s">
        <v>18</v>
      </c>
      <c r="BY1" s="32" t="s">
        <v>200</v>
      </c>
      <c r="BZ1" s="32" t="s">
        <v>201</v>
      </c>
      <c r="CA1" s="34" t="s">
        <v>16</v>
      </c>
      <c r="CB1" s="32">
        <v>1</v>
      </c>
      <c r="CC1" s="34">
        <v>2</v>
      </c>
      <c r="CD1" s="32">
        <v>3</v>
      </c>
      <c r="CE1" s="34">
        <v>4</v>
      </c>
      <c r="CF1" s="32">
        <v>5</v>
      </c>
      <c r="CG1" s="34">
        <v>6</v>
      </c>
      <c r="CH1" s="32" t="s">
        <v>18</v>
      </c>
      <c r="CI1" s="32" t="s">
        <v>200</v>
      </c>
      <c r="CJ1" s="32" t="s">
        <v>201</v>
      </c>
      <c r="CK1" s="26" t="s">
        <v>16</v>
      </c>
      <c r="CL1" s="24">
        <v>1</v>
      </c>
      <c r="CM1" s="26">
        <v>2</v>
      </c>
      <c r="CN1" s="24">
        <v>3</v>
      </c>
      <c r="CO1" s="26">
        <v>4</v>
      </c>
      <c r="CP1" s="24">
        <v>5</v>
      </c>
      <c r="CQ1" s="26">
        <v>6</v>
      </c>
      <c r="CR1" s="32" t="s">
        <v>18</v>
      </c>
      <c r="CS1" s="32" t="s">
        <v>200</v>
      </c>
      <c r="CT1" s="32" t="s">
        <v>201</v>
      </c>
      <c r="CU1" s="34" t="s">
        <v>16</v>
      </c>
      <c r="CV1" s="32">
        <v>1</v>
      </c>
      <c r="CW1" s="34">
        <v>2</v>
      </c>
      <c r="CX1" s="32">
        <v>3</v>
      </c>
      <c r="CY1" s="34">
        <v>4</v>
      </c>
      <c r="CZ1" s="32">
        <v>5</v>
      </c>
      <c r="DA1" s="34">
        <v>6</v>
      </c>
      <c r="DB1" s="32" t="s">
        <v>18</v>
      </c>
      <c r="DC1" s="32" t="s">
        <v>200</v>
      </c>
      <c r="DD1" s="32" t="s">
        <v>201</v>
      </c>
      <c r="DF1" s="66" t="s">
        <v>20</v>
      </c>
      <c r="DG1" s="66" t="s">
        <v>21</v>
      </c>
      <c r="DH1" s="66" t="s">
        <v>22</v>
      </c>
      <c r="DI1" s="66" t="s">
        <v>22</v>
      </c>
      <c r="DJ1" s="66" t="s">
        <v>23</v>
      </c>
      <c r="DK1" s="68" t="s">
        <v>20</v>
      </c>
      <c r="DL1" s="68" t="s">
        <v>21</v>
      </c>
      <c r="DM1" s="68" t="s">
        <v>22</v>
      </c>
      <c r="DN1" s="68" t="s">
        <v>22</v>
      </c>
      <c r="DO1" s="68" t="s">
        <v>23</v>
      </c>
      <c r="DQ1" s="23" t="s">
        <v>24</v>
      </c>
      <c r="DR1" s="23" t="s">
        <v>24</v>
      </c>
      <c r="DS1" s="23" t="s">
        <v>24</v>
      </c>
      <c r="DT1" s="23" t="s">
        <v>24</v>
      </c>
      <c r="DU1" s="23" t="s">
        <v>24</v>
      </c>
      <c r="DV1" s="23" t="s">
        <v>24</v>
      </c>
      <c r="DW1" s="23" t="s">
        <v>24</v>
      </c>
      <c r="DX1" s="23" t="s">
        <v>24</v>
      </c>
      <c r="DY1" s="23" t="s">
        <v>24</v>
      </c>
      <c r="DZ1" s="23" t="s">
        <v>24</v>
      </c>
      <c r="EA1" s="23" t="s">
        <v>24</v>
      </c>
      <c r="EB1" s="23" t="s">
        <v>24</v>
      </c>
      <c r="EC1" s="23" t="s">
        <v>25</v>
      </c>
      <c r="ED1" s="70" t="s">
        <v>26</v>
      </c>
      <c r="EE1" s="70"/>
    </row>
    <row r="2" spans="1:135" s="23" customFormat="1" ht="13.5" thickBot="1" x14ac:dyDescent="0.25">
      <c r="A2" s="41"/>
      <c r="B2" s="41" t="s">
        <v>27</v>
      </c>
      <c r="C2" s="41" t="s">
        <v>22</v>
      </c>
      <c r="D2" s="41"/>
      <c r="E2" s="41" t="s">
        <v>28</v>
      </c>
      <c r="F2" s="41"/>
      <c r="G2" s="41" t="s">
        <v>29</v>
      </c>
      <c r="H2" s="41" t="s">
        <v>30</v>
      </c>
      <c r="I2" s="41"/>
      <c r="J2" s="41" t="s">
        <v>22</v>
      </c>
      <c r="K2" s="41" t="s">
        <v>31</v>
      </c>
      <c r="L2" s="41"/>
      <c r="M2" s="41" t="s">
        <v>22</v>
      </c>
      <c r="N2" s="25" t="s">
        <v>22</v>
      </c>
      <c r="O2" s="25" t="s">
        <v>32</v>
      </c>
      <c r="P2" s="25"/>
      <c r="Q2" s="25" t="s">
        <v>33</v>
      </c>
      <c r="R2" s="25" t="s">
        <v>34</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35</v>
      </c>
      <c r="DF2" s="67" t="s">
        <v>36</v>
      </c>
      <c r="DG2" s="67" t="s">
        <v>37</v>
      </c>
      <c r="DH2" s="67" t="s">
        <v>38</v>
      </c>
      <c r="DI2" s="67" t="s">
        <v>39</v>
      </c>
      <c r="DJ2" s="67" t="s">
        <v>37</v>
      </c>
      <c r="DK2" s="69" t="s">
        <v>36</v>
      </c>
      <c r="DL2" s="69" t="s">
        <v>37</v>
      </c>
      <c r="DM2" s="69" t="s">
        <v>38</v>
      </c>
      <c r="DN2" s="69" t="s">
        <v>39</v>
      </c>
      <c r="DO2" s="69" t="s">
        <v>37</v>
      </c>
      <c r="DQ2" s="23" t="s">
        <v>40</v>
      </c>
      <c r="DR2" s="23" t="s">
        <v>41</v>
      </c>
      <c r="DS2" s="23" t="s">
        <v>42</v>
      </c>
      <c r="DT2" s="23" t="s">
        <v>43</v>
      </c>
      <c r="DU2" s="23" t="s">
        <v>44</v>
      </c>
      <c r="DV2" s="23" t="s">
        <v>45</v>
      </c>
      <c r="DW2" s="23" t="s">
        <v>46</v>
      </c>
      <c r="DX2" s="23" t="s">
        <v>47</v>
      </c>
      <c r="DY2" s="23" t="s">
        <v>17</v>
      </c>
      <c r="DZ2" s="23" t="s">
        <v>18</v>
      </c>
      <c r="EA2" s="23" t="s">
        <v>19</v>
      </c>
      <c r="EB2" s="23" t="s">
        <v>48</v>
      </c>
      <c r="EC2" s="23" t="s">
        <v>49</v>
      </c>
      <c r="ED2" s="70" t="s">
        <v>50</v>
      </c>
      <c r="EE2" s="70"/>
    </row>
    <row r="3" spans="1:135" x14ac:dyDescent="0.2">
      <c r="A3" s="6" t="s">
        <v>211</v>
      </c>
      <c r="C3" s="180">
        <v>58</v>
      </c>
      <c r="D3" s="180">
        <v>36</v>
      </c>
      <c r="E3" s="180">
        <v>2800</v>
      </c>
      <c r="F3" s="181">
        <v>43437</v>
      </c>
      <c r="G3" s="180" t="s">
        <v>207</v>
      </c>
      <c r="H3" s="180" t="s">
        <v>208</v>
      </c>
      <c r="I3" s="6" t="s">
        <v>202</v>
      </c>
      <c r="J3" s="6" t="s">
        <v>203</v>
      </c>
      <c r="K3" s="6" t="s">
        <v>204</v>
      </c>
      <c r="L3" s="180" t="s">
        <v>209</v>
      </c>
      <c r="M3" s="6" t="s">
        <v>205</v>
      </c>
      <c r="N3" s="6">
        <v>1</v>
      </c>
      <c r="O3" s="180">
        <v>1</v>
      </c>
      <c r="P3" s="182">
        <v>1</v>
      </c>
      <c r="Q3" s="183">
        <v>1250</v>
      </c>
      <c r="R3" s="183">
        <v>1350</v>
      </c>
      <c r="S3" s="190">
        <v>7</v>
      </c>
      <c r="T3" s="185"/>
      <c r="U3" s="185"/>
      <c r="V3" s="185"/>
      <c r="W3" s="185"/>
      <c r="X3" s="185"/>
      <c r="Y3" s="185"/>
      <c r="Z3" s="185"/>
      <c r="AA3" s="185"/>
      <c r="AB3" s="185"/>
      <c r="AC3" s="187">
        <v>4</v>
      </c>
      <c r="AD3" s="185"/>
      <c r="AE3" s="185"/>
      <c r="AF3" s="185"/>
      <c r="AG3" s="185"/>
      <c r="AH3" s="185"/>
      <c r="AI3" s="185"/>
      <c r="AJ3" s="185"/>
      <c r="AK3" s="185"/>
      <c r="AL3" s="185"/>
      <c r="AM3" s="187">
        <v>4</v>
      </c>
      <c r="AN3" s="185"/>
      <c r="AO3" s="185"/>
      <c r="AP3" s="185"/>
      <c r="AQ3" s="185"/>
      <c r="AR3" s="185"/>
      <c r="AS3" s="185"/>
      <c r="AT3" s="185"/>
      <c r="AU3" s="185"/>
      <c r="AV3" s="185"/>
      <c r="AW3" s="187">
        <v>4</v>
      </c>
      <c r="AX3" s="185">
        <v>1</v>
      </c>
      <c r="AY3" s="185"/>
      <c r="AZ3" s="185"/>
      <c r="BA3" s="185"/>
      <c r="BB3" s="185"/>
      <c r="BC3" s="185"/>
      <c r="BD3" s="185"/>
      <c r="BE3" s="185"/>
      <c r="BF3" s="185"/>
      <c r="BG3" s="187">
        <v>2</v>
      </c>
      <c r="BH3" s="185"/>
      <c r="BI3" s="185"/>
      <c r="BJ3" s="185"/>
      <c r="BK3" s="185"/>
      <c r="BL3" s="185"/>
      <c r="BM3" s="185"/>
      <c r="BN3" s="185"/>
      <c r="BO3" s="185"/>
      <c r="BP3" s="185"/>
      <c r="BQ3" s="187">
        <v>2</v>
      </c>
      <c r="BR3" s="185"/>
      <c r="BS3" s="185"/>
      <c r="BT3" s="185"/>
      <c r="BU3" s="185"/>
      <c r="BV3" s="185"/>
      <c r="BW3" s="185"/>
      <c r="BX3" s="185"/>
      <c r="BY3" s="185"/>
      <c r="BZ3" s="185"/>
      <c r="CA3" s="187"/>
      <c r="CB3" s="185"/>
      <c r="CC3" s="185"/>
      <c r="CD3" s="185"/>
      <c r="CE3" s="185"/>
      <c r="CF3" s="185"/>
      <c r="CG3" s="185"/>
      <c r="CH3" s="185"/>
      <c r="CI3" s="185"/>
      <c r="CJ3" s="185"/>
      <c r="CK3" s="187"/>
      <c r="CL3" s="185"/>
      <c r="CM3" s="185"/>
      <c r="CN3" s="185"/>
      <c r="CO3" s="185"/>
      <c r="CP3" s="185"/>
      <c r="CQ3" s="185"/>
      <c r="CR3" s="185"/>
      <c r="CS3" s="185"/>
      <c r="CT3" s="185"/>
      <c r="CU3" s="187"/>
      <c r="CV3" s="185"/>
      <c r="CW3" s="185"/>
      <c r="CX3" s="185"/>
      <c r="CY3" s="185"/>
      <c r="CZ3" s="185"/>
      <c r="DA3" s="185"/>
      <c r="DB3" s="185"/>
      <c r="DC3" s="185"/>
      <c r="DD3" s="185"/>
      <c r="DE3" s="188">
        <v>1</v>
      </c>
      <c r="DF3" s="185"/>
      <c r="DG3" s="185"/>
      <c r="DH3" s="185"/>
      <c r="DI3" s="185"/>
      <c r="DJ3" s="185"/>
      <c r="DK3" s="185">
        <v>2</v>
      </c>
      <c r="DL3" s="185"/>
      <c r="DM3" s="185"/>
      <c r="DN3" s="185"/>
      <c r="DO3" s="185"/>
      <c r="DP3" s="16"/>
      <c r="DQ3" s="6">
        <f>IF(R3&gt;=1,1,0)</f>
        <v>1</v>
      </c>
      <c r="DR3" s="6">
        <f t="shared" ref="DR3:EA3" si="0">S3+AC3+AM3+AW3+BG3+BQ3+CA3+CK3+CU3</f>
        <v>23</v>
      </c>
      <c r="DS3" s="6">
        <f t="shared" si="0"/>
        <v>1</v>
      </c>
      <c r="DT3" s="6">
        <f t="shared" si="0"/>
        <v>0</v>
      </c>
      <c r="DU3" s="6">
        <f t="shared" si="0"/>
        <v>0</v>
      </c>
      <c r="DV3" s="6">
        <f t="shared" si="0"/>
        <v>0</v>
      </c>
      <c r="DW3" s="6">
        <f t="shared" si="0"/>
        <v>0</v>
      </c>
      <c r="DX3" s="6">
        <f t="shared" si="0"/>
        <v>0</v>
      </c>
      <c r="DY3" s="6">
        <f t="shared" si="0"/>
        <v>0</v>
      </c>
      <c r="DZ3" s="6">
        <f t="shared" si="0"/>
        <v>0</v>
      </c>
      <c r="EA3" s="6">
        <f t="shared" si="0"/>
        <v>0</v>
      </c>
      <c r="EB3" s="6">
        <f>DR3+DS3+DT3+DU3+DV3+DW3+DX3</f>
        <v>24</v>
      </c>
      <c r="EC3" s="6">
        <f>DY3+DZ3+EA3+EB3</f>
        <v>24</v>
      </c>
      <c r="ED3" s="6">
        <f>IF(DF3&gt;=1,1,0)</f>
        <v>0</v>
      </c>
      <c r="EE3" s="6">
        <f>IF(DK3&gt;=1,1,0)</f>
        <v>1</v>
      </c>
    </row>
    <row r="4" spans="1:135" x14ac:dyDescent="0.2">
      <c r="N4" s="6">
        <v>2</v>
      </c>
      <c r="P4" s="42"/>
      <c r="Q4" s="10"/>
      <c r="R4" s="10"/>
      <c r="S4" s="9"/>
      <c r="T4" s="10"/>
      <c r="U4" s="10"/>
      <c r="V4" s="10"/>
      <c r="W4" s="10"/>
      <c r="X4" s="10"/>
      <c r="Y4" s="10"/>
      <c r="Z4" s="10"/>
      <c r="AA4" s="10"/>
      <c r="AB4" s="10"/>
      <c r="AC4" s="9"/>
      <c r="AD4" s="10"/>
      <c r="AE4" s="10"/>
      <c r="AF4" s="10"/>
      <c r="AG4" s="10"/>
      <c r="AH4" s="10"/>
      <c r="AI4" s="10"/>
      <c r="AJ4" s="10"/>
      <c r="AK4" s="10"/>
      <c r="AL4" s="10"/>
      <c r="AM4" s="9"/>
      <c r="AN4" s="10"/>
      <c r="AO4" s="10"/>
      <c r="AP4" s="10"/>
      <c r="AQ4" s="10"/>
      <c r="AR4" s="10"/>
      <c r="AS4" s="10"/>
      <c r="AT4" s="10"/>
      <c r="AU4" s="10"/>
      <c r="AV4" s="10"/>
      <c r="AW4" s="9"/>
      <c r="AX4" s="10"/>
      <c r="AY4" s="10"/>
      <c r="AZ4" s="10"/>
      <c r="BA4" s="10"/>
      <c r="BB4" s="10"/>
      <c r="BC4" s="10"/>
      <c r="BD4" s="10"/>
      <c r="BE4" s="10"/>
      <c r="BF4" s="10"/>
      <c r="BG4" s="9"/>
      <c r="BH4" s="10"/>
      <c r="BI4" s="10"/>
      <c r="BJ4" s="10"/>
      <c r="BK4" s="10"/>
      <c r="BL4" s="10"/>
      <c r="BM4" s="10"/>
      <c r="BN4" s="10"/>
      <c r="BO4" s="10"/>
      <c r="BP4" s="10"/>
      <c r="BQ4" s="9"/>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0</v>
      </c>
      <c r="DR4" s="6">
        <f t="shared" ref="DR4:DR19" si="2">S4+AC4+AM4+AW4+BG4+BQ4+CA4+CK4+CU4</f>
        <v>0</v>
      </c>
      <c r="DS4" s="6">
        <f t="shared" ref="DS4:EA13" si="3">T4+AD4+AN4+AX4+BH4+BR4+CB4+CL4+CV4</f>
        <v>0</v>
      </c>
      <c r="DT4" s="6">
        <f t="shared" si="3"/>
        <v>0</v>
      </c>
      <c r="DU4" s="6">
        <f t="shared" si="3"/>
        <v>0</v>
      </c>
      <c r="DV4" s="6">
        <f t="shared" si="3"/>
        <v>0</v>
      </c>
      <c r="DW4" s="6">
        <f t="shared" si="3"/>
        <v>0</v>
      </c>
      <c r="DX4" s="6">
        <f t="shared" si="3"/>
        <v>0</v>
      </c>
      <c r="DY4" s="6">
        <f t="shared" si="3"/>
        <v>0</v>
      </c>
      <c r="DZ4" s="6">
        <f t="shared" si="3"/>
        <v>0</v>
      </c>
      <c r="EA4" s="6">
        <f t="shared" si="3"/>
        <v>0</v>
      </c>
      <c r="EB4" s="6">
        <f t="shared" ref="EB4:EB19" si="4">DR4+DS4+DT4+DU4+DV4+DW4+DX4</f>
        <v>0</v>
      </c>
      <c r="EC4" s="6">
        <f t="shared" ref="EC4:EC19" si="5">DY4+DZ4+EA4+EB4</f>
        <v>0</v>
      </c>
      <c r="ED4" s="6">
        <f t="shared" ref="ED4:ED19" si="6">IF(DF4&gt;=1,1,0)</f>
        <v>0</v>
      </c>
      <c r="EE4" s="6">
        <f t="shared" ref="EE4:EE19" si="7">IF(DK4&gt;=1,1,0)</f>
        <v>0</v>
      </c>
    </row>
    <row r="5" spans="1:135" x14ac:dyDescent="0.2">
      <c r="N5" s="6">
        <v>3</v>
      </c>
      <c r="P5" s="42"/>
      <c r="Q5" s="10"/>
      <c r="R5" s="10"/>
      <c r="S5" s="9"/>
      <c r="T5" s="186"/>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51</v>
      </c>
      <c r="D7" s="96" t="s">
        <v>52</v>
      </c>
      <c r="G7" s="96" t="s">
        <v>53</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240</v>
      </c>
      <c r="D8" s="6">
        <f>A8*D3</f>
        <v>8640</v>
      </c>
      <c r="I8" s="96" t="s">
        <v>54</v>
      </c>
      <c r="J8" s="6">
        <f>TOTALS!D20*D3</f>
        <v>8280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55</v>
      </c>
      <c r="J9" s="6">
        <f>TOTALS!E20*D3</f>
        <v>360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56</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57</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58</v>
      </c>
      <c r="E12" s="96" t="s">
        <v>59</v>
      </c>
      <c r="I12" s="96" t="s">
        <v>60</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61</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1</v>
      </c>
      <c r="E14" s="6">
        <v>1</v>
      </c>
      <c r="F14" s="96">
        <f>(T203*0.2125)+(AD203*0.275)+(AN203*0.325)+(AX203*0.375)+(BH203*0.425)+(BR203*0.475)+(CB203*0.525)+(CL203*0.575)+(CV203*0.601)</f>
        <v>0.375</v>
      </c>
      <c r="I14" s="96" t="s">
        <v>62</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63</v>
      </c>
      <c r="L16" s="184">
        <v>2</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64</v>
      </c>
      <c r="E21" s="96" t="s">
        <v>65</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f t="shared" ref="C22:C27" si="15">F14/B14</f>
        <v>0.375</v>
      </c>
      <c r="E22" t="s">
        <v>66</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67</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68</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69</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4.1666666666666661</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24</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100</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70</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71</v>
      </c>
      <c r="N203" s="28"/>
      <c r="O203" s="28">
        <f>SUM(O3:O202)</f>
        <v>1</v>
      </c>
      <c r="P203" s="43"/>
      <c r="S203" s="44">
        <f>SUM(S3:S202)</f>
        <v>7</v>
      </c>
      <c r="T203" s="29">
        <f t="shared" ref="T203:AI203" si="100">SUM(T3:T202)</f>
        <v>0</v>
      </c>
      <c r="U203" s="29">
        <f t="shared" si="100"/>
        <v>0</v>
      </c>
      <c r="V203" s="29">
        <f t="shared" si="100"/>
        <v>0</v>
      </c>
      <c r="W203" s="29">
        <f t="shared" si="100"/>
        <v>0</v>
      </c>
      <c r="X203" s="29">
        <f t="shared" si="100"/>
        <v>0</v>
      </c>
      <c r="Y203" s="29">
        <f t="shared" si="100"/>
        <v>0</v>
      </c>
      <c r="Z203" s="29">
        <f t="shared" si="100"/>
        <v>0</v>
      </c>
      <c r="AA203" s="29">
        <f t="shared" si="100"/>
        <v>0</v>
      </c>
      <c r="AB203" s="29">
        <f t="shared" si="100"/>
        <v>0</v>
      </c>
      <c r="AC203" s="44">
        <f t="shared" si="100"/>
        <v>4</v>
      </c>
      <c r="AD203" s="29">
        <f t="shared" si="100"/>
        <v>0</v>
      </c>
      <c r="AE203" s="29">
        <f t="shared" si="100"/>
        <v>0</v>
      </c>
      <c r="AF203" s="29">
        <f t="shared" si="100"/>
        <v>0</v>
      </c>
      <c r="AG203" s="29">
        <f t="shared" si="100"/>
        <v>0</v>
      </c>
      <c r="AH203" s="29">
        <f t="shared" si="100"/>
        <v>0</v>
      </c>
      <c r="AI203" s="29">
        <f t="shared" si="100"/>
        <v>0</v>
      </c>
      <c r="AJ203" s="29">
        <f t="shared" ref="AJ203:AY203" si="101">SUM(AJ3:AJ202)</f>
        <v>0</v>
      </c>
      <c r="AK203" s="29">
        <f t="shared" si="101"/>
        <v>0</v>
      </c>
      <c r="AL203" s="29">
        <f t="shared" si="101"/>
        <v>0</v>
      </c>
      <c r="AM203" s="44">
        <f t="shared" si="101"/>
        <v>4</v>
      </c>
      <c r="AN203" s="29">
        <f t="shared" si="101"/>
        <v>0</v>
      </c>
      <c r="AO203" s="29">
        <f t="shared" si="101"/>
        <v>0</v>
      </c>
      <c r="AP203" s="29">
        <f t="shared" si="101"/>
        <v>0</v>
      </c>
      <c r="AQ203" s="29">
        <f t="shared" si="101"/>
        <v>0</v>
      </c>
      <c r="AR203" s="29">
        <f t="shared" si="101"/>
        <v>0</v>
      </c>
      <c r="AS203" s="29">
        <f t="shared" si="101"/>
        <v>0</v>
      </c>
      <c r="AT203" s="29">
        <f t="shared" si="101"/>
        <v>0</v>
      </c>
      <c r="AU203" s="29">
        <f t="shared" si="101"/>
        <v>0</v>
      </c>
      <c r="AV203" s="29">
        <f t="shared" si="101"/>
        <v>0</v>
      </c>
      <c r="AW203" s="44">
        <f t="shared" si="101"/>
        <v>4</v>
      </c>
      <c r="AX203" s="29">
        <f t="shared" si="101"/>
        <v>1</v>
      </c>
      <c r="AY203" s="29">
        <f t="shared" si="101"/>
        <v>0</v>
      </c>
      <c r="AZ203" s="29">
        <f t="shared" ref="AZ203:BO203" si="102">SUM(AZ3:AZ202)</f>
        <v>0</v>
      </c>
      <c r="BA203" s="29">
        <f t="shared" si="102"/>
        <v>0</v>
      </c>
      <c r="BB203" s="29">
        <f t="shared" si="102"/>
        <v>0</v>
      </c>
      <c r="BC203" s="29">
        <f t="shared" si="102"/>
        <v>0</v>
      </c>
      <c r="BD203" s="29">
        <f t="shared" si="102"/>
        <v>0</v>
      </c>
      <c r="BE203" s="29">
        <f t="shared" si="102"/>
        <v>0</v>
      </c>
      <c r="BF203" s="29">
        <f t="shared" si="102"/>
        <v>0</v>
      </c>
      <c r="BG203" s="44">
        <f t="shared" si="102"/>
        <v>2</v>
      </c>
      <c r="BH203" s="29">
        <f t="shared" si="102"/>
        <v>0</v>
      </c>
      <c r="BI203" s="29">
        <f t="shared" si="102"/>
        <v>0</v>
      </c>
      <c r="BJ203" s="29">
        <f t="shared" si="102"/>
        <v>0</v>
      </c>
      <c r="BK203" s="29">
        <f t="shared" si="102"/>
        <v>0</v>
      </c>
      <c r="BL203" s="29">
        <f t="shared" si="102"/>
        <v>0</v>
      </c>
      <c r="BM203" s="29">
        <f t="shared" si="102"/>
        <v>0</v>
      </c>
      <c r="BN203" s="29">
        <f t="shared" si="102"/>
        <v>0</v>
      </c>
      <c r="BO203" s="29">
        <f t="shared" si="102"/>
        <v>0</v>
      </c>
      <c r="BP203" s="29">
        <f t="shared" ref="BP203:CE203" si="103">SUM(BP3:BP202)</f>
        <v>0</v>
      </c>
      <c r="BQ203" s="44">
        <f t="shared" si="103"/>
        <v>2</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0</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1</v>
      </c>
      <c r="DR203" s="29">
        <f t="shared" si="106"/>
        <v>23</v>
      </c>
      <c r="DS203" s="29">
        <f t="shared" si="106"/>
        <v>1</v>
      </c>
      <c r="DT203" s="29">
        <f t="shared" si="106"/>
        <v>0</v>
      </c>
      <c r="DU203" s="29">
        <f t="shared" si="106"/>
        <v>0</v>
      </c>
      <c r="DV203" s="29">
        <f t="shared" si="106"/>
        <v>0</v>
      </c>
      <c r="DW203" s="29">
        <f t="shared" si="106"/>
        <v>0</v>
      </c>
      <c r="DX203" s="29">
        <f t="shared" si="106"/>
        <v>0</v>
      </c>
      <c r="DY203" s="29">
        <f t="shared" si="106"/>
        <v>0</v>
      </c>
      <c r="DZ203" s="29">
        <f t="shared" si="106"/>
        <v>0</v>
      </c>
      <c r="EA203" s="29">
        <f t="shared" si="106"/>
        <v>0</v>
      </c>
      <c r="EB203" s="29">
        <f t="shared" si="106"/>
        <v>24</v>
      </c>
      <c r="EC203" s="29">
        <f t="shared" si="106"/>
        <v>24</v>
      </c>
      <c r="ED203" s="29">
        <f t="shared" si="106"/>
        <v>0</v>
      </c>
      <c r="EE203" s="29">
        <f t="shared" si="106"/>
        <v>1</v>
      </c>
    </row>
    <row r="204" spans="13:135" x14ac:dyDescent="0.2">
      <c r="ED204" s="28">
        <f>ED203+EE203</f>
        <v>1</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32" workbookViewId="0">
      <selection activeCell="I59" sqref="I59"/>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72</v>
      </c>
      <c r="C2" s="119"/>
      <c r="D2" s="120"/>
      <c r="E2" s="120"/>
      <c r="F2" s="120"/>
      <c r="G2" s="120"/>
      <c r="H2" s="120"/>
      <c r="I2" s="120"/>
      <c r="J2" s="120"/>
      <c r="K2" s="119"/>
      <c r="L2" s="119"/>
      <c r="M2" s="119"/>
      <c r="N2" s="15"/>
    </row>
    <row r="3" spans="1:14" s="6" customFormat="1" ht="15" x14ac:dyDescent="0.2">
      <c r="A3" s="14"/>
      <c r="B3" s="121" t="s">
        <v>73</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74</v>
      </c>
      <c r="D6" s="45"/>
      <c r="E6" s="136" t="str">
        <f>ENTRY!A3</f>
        <v>165km Finlay</v>
      </c>
      <c r="F6" s="45"/>
      <c r="H6" s="46" t="s">
        <v>75</v>
      </c>
      <c r="I6" s="45"/>
      <c r="J6" s="136" t="str">
        <f>ENTRY!I3</f>
        <v>MFLNRO&amp;RD</v>
      </c>
      <c r="K6" s="45"/>
      <c r="L6" s="45"/>
      <c r="M6" s="50"/>
      <c r="N6" s="49"/>
    </row>
    <row r="7" spans="1:14" ht="13.5" thickBot="1" x14ac:dyDescent="0.25">
      <c r="A7" s="48"/>
      <c r="C7" s="46" t="s">
        <v>76</v>
      </c>
      <c r="D7" s="45"/>
      <c r="E7" s="136">
        <f>ENTRY!B3</f>
        <v>0</v>
      </c>
      <c r="F7" s="45"/>
      <c r="H7" s="46" t="s">
        <v>77</v>
      </c>
      <c r="I7" s="45"/>
      <c r="J7" s="136" t="str">
        <f>ENTRY!J3</f>
        <v>CS18FHQ295</v>
      </c>
      <c r="K7" s="45"/>
      <c r="L7" s="45"/>
      <c r="M7" s="50"/>
      <c r="N7" s="49"/>
    </row>
    <row r="8" spans="1:14" ht="13.5" thickBot="1" x14ac:dyDescent="0.25">
      <c r="A8" s="48"/>
      <c r="C8" s="46" t="s">
        <v>78</v>
      </c>
      <c r="D8" s="45"/>
      <c r="E8" s="136">
        <f>ENTRY!C3</f>
        <v>58</v>
      </c>
      <c r="F8" s="45"/>
      <c r="H8" s="46" t="s">
        <v>79</v>
      </c>
      <c r="I8" s="45"/>
      <c r="J8" s="136" t="str">
        <f>ENTRY!L3</f>
        <v>AO</v>
      </c>
      <c r="K8" s="45"/>
      <c r="L8" s="45"/>
      <c r="M8" s="50"/>
      <c r="N8" s="49"/>
    </row>
    <row r="9" spans="1:14" ht="13.5" thickBot="1" x14ac:dyDescent="0.25">
      <c r="A9" s="48"/>
      <c r="C9" s="46" t="s">
        <v>80</v>
      </c>
      <c r="D9" s="45"/>
      <c r="E9" s="136" t="str">
        <f>ENTRY!K3</f>
        <v>Hybrid</v>
      </c>
      <c r="F9" s="45"/>
      <c r="H9" s="46" t="s">
        <v>81</v>
      </c>
      <c r="I9" s="45"/>
      <c r="J9" s="136" t="str">
        <f>ENTRY!M3</f>
        <v>Yes</v>
      </c>
      <c r="K9" s="45"/>
      <c r="L9" s="45"/>
      <c r="M9" s="50"/>
      <c r="N9" s="49"/>
    </row>
    <row r="10" spans="1:14" ht="13.5" thickBot="1" x14ac:dyDescent="0.25">
      <c r="A10" s="48"/>
      <c r="C10" s="46" t="s">
        <v>82</v>
      </c>
      <c r="D10" s="45"/>
      <c r="E10" s="179">
        <f>ENTRY!F3</f>
        <v>43437</v>
      </c>
      <c r="F10" s="45"/>
      <c r="H10" s="46" t="s">
        <v>83</v>
      </c>
      <c r="I10" s="46" t="s">
        <v>84</v>
      </c>
      <c r="J10" s="136" t="str">
        <f>ENTRY!G3</f>
        <v>56°04'04.2"</v>
      </c>
      <c r="K10" s="46" t="s">
        <v>85</v>
      </c>
      <c r="L10" s="136" t="str">
        <f>ENTRY!H3</f>
        <v>124°25'57.7"</v>
      </c>
      <c r="M10" s="50"/>
      <c r="N10" s="49"/>
    </row>
    <row r="11" spans="1:14" ht="13.5" thickBot="1" x14ac:dyDescent="0.25">
      <c r="A11" s="48"/>
      <c r="B11" s="50"/>
      <c r="C11" s="46" t="s">
        <v>86</v>
      </c>
      <c r="D11" s="45"/>
      <c r="E11" s="136">
        <f>ENTRY!D3</f>
        <v>36</v>
      </c>
      <c r="F11" s="45"/>
      <c r="H11" s="46" t="s">
        <v>87</v>
      </c>
      <c r="I11" s="45"/>
      <c r="J11" s="45"/>
      <c r="K11" s="136">
        <f>ENTRY!E3</f>
        <v>2800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88</v>
      </c>
      <c r="C14" s="150" t="s">
        <v>89</v>
      </c>
      <c r="E14" s="50"/>
      <c r="F14" s="50"/>
      <c r="G14" s="50"/>
      <c r="H14" s="50"/>
      <c r="I14" s="50"/>
      <c r="J14" s="50"/>
      <c r="K14" s="50"/>
      <c r="L14" s="50"/>
      <c r="M14" s="50"/>
      <c r="N14" s="49"/>
    </row>
    <row r="15" spans="1:14" s="22" customFormat="1" ht="13.5" thickBot="1" x14ac:dyDescent="0.25">
      <c r="A15" s="51"/>
      <c r="B15" s="52"/>
      <c r="C15" s="52"/>
      <c r="D15" s="24" t="s">
        <v>54</v>
      </c>
      <c r="E15" s="30">
        <v>2018</v>
      </c>
      <c r="F15" s="31"/>
      <c r="G15" s="30">
        <v>2017</v>
      </c>
      <c r="H15" s="31"/>
      <c r="I15" s="30" t="s">
        <v>226</v>
      </c>
      <c r="J15" s="31"/>
      <c r="K15" s="52"/>
      <c r="L15" s="52"/>
      <c r="M15" s="52"/>
      <c r="N15" s="53"/>
    </row>
    <row r="16" spans="1:14" s="22" customFormat="1" ht="13.5" thickBot="1" x14ac:dyDescent="0.25">
      <c r="A16" s="51"/>
      <c r="B16" s="52"/>
      <c r="C16" s="52"/>
      <c r="D16" s="25" t="s">
        <v>90</v>
      </c>
      <c r="E16" s="54" t="s">
        <v>55</v>
      </c>
      <c r="F16" s="54" t="s">
        <v>56</v>
      </c>
      <c r="G16" s="54" t="s">
        <v>57</v>
      </c>
      <c r="H16" s="54" t="s">
        <v>60</v>
      </c>
      <c r="I16" s="54" t="s">
        <v>61</v>
      </c>
      <c r="J16" s="54" t="s">
        <v>62</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71</v>
      </c>
      <c r="C18" s="50"/>
      <c r="D18" s="88">
        <f>ENTRY!DR203</f>
        <v>23</v>
      </c>
      <c r="E18" s="80">
        <f>ENTRY!DS203</f>
        <v>1</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91</v>
      </c>
      <c r="C20" s="50"/>
      <c r="D20" s="99">
        <f>ENTRY!DR203/ENTRY!DQ203*10</f>
        <v>230</v>
      </c>
      <c r="E20" s="100">
        <f>ENTRY!DS203/ENTRY!DQ203*10</f>
        <v>10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92</v>
      </c>
      <c r="C22" s="50"/>
      <c r="D22" s="99">
        <f>ENTRY!J8/ENTRY!D8*100</f>
        <v>95.833333333333343</v>
      </c>
      <c r="E22" s="100">
        <f>ENTRY!J9/ENTRY!D8*100</f>
        <v>4.1666666666666661</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93</v>
      </c>
      <c r="C28" s="153" t="s">
        <v>94</v>
      </c>
      <c r="D28" s="50"/>
      <c r="E28" s="50"/>
      <c r="G28" s="50"/>
      <c r="H28" s="50"/>
      <c r="I28" s="50"/>
      <c r="J28" s="50"/>
      <c r="K28" s="50"/>
      <c r="L28" s="50"/>
      <c r="M28" s="50"/>
      <c r="N28" s="49"/>
    </row>
    <row r="29" spans="1:14" x14ac:dyDescent="0.2">
      <c r="A29" s="48"/>
      <c r="B29" s="50"/>
      <c r="C29" s="50"/>
      <c r="D29" s="50"/>
      <c r="E29" s="50"/>
      <c r="F29" s="24" t="s">
        <v>95</v>
      </c>
      <c r="G29" s="58" t="s">
        <v>96</v>
      </c>
      <c r="H29" s="59"/>
      <c r="I29" s="58" t="s">
        <v>96</v>
      </c>
      <c r="J29" s="60"/>
      <c r="K29" s="50"/>
      <c r="L29" s="50"/>
      <c r="M29" s="50"/>
      <c r="N29" s="49"/>
    </row>
    <row r="30" spans="1:14" ht="13.5" thickBot="1" x14ac:dyDescent="0.25">
      <c r="A30" s="48"/>
      <c r="B30" s="50"/>
      <c r="D30" s="50"/>
      <c r="E30" s="50"/>
      <c r="F30" s="25" t="s">
        <v>31</v>
      </c>
      <c r="G30" s="61" t="s">
        <v>97</v>
      </c>
      <c r="H30" s="62"/>
      <c r="I30" s="61" t="s">
        <v>91</v>
      </c>
      <c r="J30" s="63"/>
      <c r="K30" s="50"/>
      <c r="L30" s="50"/>
      <c r="M30" s="50"/>
      <c r="N30" s="49"/>
    </row>
    <row r="31" spans="1:14" x14ac:dyDescent="0.2">
      <c r="A31" s="48"/>
      <c r="B31" s="50"/>
      <c r="C31" s="50"/>
      <c r="D31" s="50"/>
      <c r="E31" s="50"/>
      <c r="F31" s="141" t="s">
        <v>98</v>
      </c>
      <c r="G31" s="82">
        <f>ENTRY!DY203</f>
        <v>0</v>
      </c>
      <c r="H31" s="83"/>
      <c r="I31" s="102">
        <f>ENTRY!DY203/ENTRY!DQ203*10</f>
        <v>0</v>
      </c>
      <c r="J31" s="83"/>
      <c r="K31" s="50"/>
      <c r="L31" s="50"/>
      <c r="M31" s="50"/>
      <c r="N31" s="49"/>
    </row>
    <row r="32" spans="1:14" ht="13.5" thickBot="1" x14ac:dyDescent="0.25">
      <c r="A32" s="48"/>
      <c r="B32" s="50"/>
      <c r="C32" s="50"/>
      <c r="D32" s="50"/>
      <c r="E32" s="50"/>
      <c r="F32" s="140" t="s">
        <v>99</v>
      </c>
      <c r="G32" s="84">
        <f>ENTRY!DZ203</f>
        <v>0</v>
      </c>
      <c r="H32" s="85"/>
      <c r="I32" s="103">
        <f>ENTRY!DZ203/ENTRY!DQ203*10</f>
        <v>0</v>
      </c>
      <c r="J32" s="85"/>
      <c r="K32" s="50"/>
      <c r="L32" s="50"/>
      <c r="M32" s="50"/>
      <c r="N32" s="49"/>
    </row>
    <row r="33" spans="1:14" ht="13.5" thickBot="1" x14ac:dyDescent="0.25">
      <c r="A33" s="48"/>
      <c r="C33" s="50"/>
      <c r="D33" s="50"/>
      <c r="E33" s="50"/>
      <c r="F33" s="140" t="s">
        <v>199</v>
      </c>
      <c r="G33" s="86">
        <f>ENTRY!EA203</f>
        <v>0</v>
      </c>
      <c r="H33" s="87"/>
      <c r="I33" s="104">
        <f>ENTRY!EA203/ENTRY!DQ203*10</f>
        <v>0</v>
      </c>
      <c r="J33" s="87"/>
      <c r="K33" s="50"/>
      <c r="L33" s="50"/>
      <c r="M33" s="50"/>
      <c r="N33" s="49"/>
    </row>
    <row r="34" spans="1:14" x14ac:dyDescent="0.2">
      <c r="A34" s="48"/>
      <c r="K34" s="50"/>
      <c r="L34" s="50"/>
      <c r="M34" s="50"/>
      <c r="N34" s="49"/>
    </row>
    <row r="35" spans="1:14" ht="13.5" thickBot="1" x14ac:dyDescent="0.25">
      <c r="A35" s="48"/>
      <c r="B35" s="109" t="s">
        <v>100</v>
      </c>
      <c r="C35" s="152" t="s">
        <v>101</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102</v>
      </c>
      <c r="C37" s="50"/>
      <c r="D37" s="50"/>
      <c r="E37" s="50"/>
      <c r="G37" s="98">
        <f>ENTRY!DQ203</f>
        <v>1</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103</v>
      </c>
      <c r="C39" s="50"/>
      <c r="D39" s="50"/>
      <c r="E39" s="50"/>
      <c r="G39" s="98">
        <f>ENTRY!O203</f>
        <v>1</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104</v>
      </c>
      <c r="C41" s="50"/>
      <c r="D41" s="50"/>
      <c r="E41" s="50"/>
      <c r="G41" s="98">
        <f>G31+G32+G33</f>
        <v>0</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105</v>
      </c>
      <c r="C43" s="50"/>
      <c r="D43" s="50"/>
      <c r="E43" s="50"/>
      <c r="G43" s="98">
        <f>ENTRY!EB203</f>
        <v>24</v>
      </c>
      <c r="H43" s="105"/>
      <c r="I43" s="20"/>
      <c r="J43" s="111"/>
      <c r="K43" s="20"/>
      <c r="L43" s="112"/>
      <c r="M43" s="50"/>
      <c r="N43" s="49"/>
    </row>
    <row r="44" spans="1:14" ht="15" customHeight="1" x14ac:dyDescent="0.2">
      <c r="A44" s="48"/>
      <c r="B44" s="52" t="s">
        <v>106</v>
      </c>
      <c r="C44" s="50"/>
      <c r="D44" s="50"/>
      <c r="E44" s="50"/>
      <c r="G44" s="111">
        <f>G43/ENTRY!EC203*100</f>
        <v>100</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107</v>
      </c>
      <c r="C48" s="151" t="s">
        <v>108</v>
      </c>
      <c r="M48" s="50"/>
      <c r="N48" s="49"/>
    </row>
    <row r="49" spans="1:14" ht="13.5" thickBot="1" x14ac:dyDescent="0.25">
      <c r="A49" s="48"/>
      <c r="C49" s="7" t="s">
        <v>109</v>
      </c>
      <c r="D49" s="7" t="s">
        <v>110</v>
      </c>
      <c r="E49" s="7" t="s">
        <v>54</v>
      </c>
      <c r="F49" s="72">
        <v>2018</v>
      </c>
      <c r="G49" s="73"/>
      <c r="H49" s="72">
        <v>2017</v>
      </c>
      <c r="I49" s="73"/>
      <c r="J49" s="72" t="s">
        <v>226</v>
      </c>
      <c r="K49" s="73"/>
      <c r="L49" s="7" t="s">
        <v>111</v>
      </c>
      <c r="M49" s="50"/>
      <c r="N49" s="49"/>
    </row>
    <row r="50" spans="1:14" ht="13.5" thickBot="1" x14ac:dyDescent="0.25">
      <c r="A50" s="48"/>
      <c r="C50" s="8" t="s">
        <v>112</v>
      </c>
      <c r="D50" s="8"/>
      <c r="E50" s="8" t="s">
        <v>90</v>
      </c>
      <c r="F50" s="74" t="s">
        <v>55</v>
      </c>
      <c r="G50" s="74" t="s">
        <v>56</v>
      </c>
      <c r="H50" s="74" t="s">
        <v>57</v>
      </c>
      <c r="I50" s="74" t="s">
        <v>60</v>
      </c>
      <c r="J50" s="74" t="s">
        <v>61</v>
      </c>
      <c r="K50" s="74" t="s">
        <v>62</v>
      </c>
      <c r="L50" s="8" t="s">
        <v>113</v>
      </c>
      <c r="M50" s="50"/>
      <c r="N50" s="49"/>
    </row>
    <row r="51" spans="1:14" x14ac:dyDescent="0.2">
      <c r="A51" s="48"/>
      <c r="C51" s="9" t="s">
        <v>114</v>
      </c>
      <c r="D51" s="9">
        <v>3.3</v>
      </c>
      <c r="E51" s="80">
        <f>SUM(ENTRY!S3:'ENTRY'!S202)</f>
        <v>7</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0</v>
      </c>
      <c r="M51" s="50"/>
      <c r="N51" s="49"/>
    </row>
    <row r="52" spans="1:14" x14ac:dyDescent="0.2">
      <c r="A52" s="48"/>
      <c r="C52" s="9" t="s">
        <v>115</v>
      </c>
      <c r="D52" s="9">
        <v>5.3</v>
      </c>
      <c r="E52" s="80">
        <f>SUM(ENTRY!AC3:'ENTRY'!AC202)</f>
        <v>4</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0</v>
      </c>
      <c r="M52" s="50"/>
      <c r="N52" s="49"/>
    </row>
    <row r="53" spans="1:14" x14ac:dyDescent="0.2">
      <c r="A53" s="48"/>
      <c r="C53" s="9" t="s">
        <v>116</v>
      </c>
      <c r="D53" s="9">
        <v>7.1</v>
      </c>
      <c r="E53" s="80">
        <f>SUM(ENTRY!AM3:'ENTRY'!AM202)</f>
        <v>4</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0</v>
      </c>
      <c r="M53" s="50"/>
      <c r="N53" s="49"/>
    </row>
    <row r="54" spans="1:14" x14ac:dyDescent="0.2">
      <c r="A54" s="48"/>
      <c r="C54" s="9" t="s">
        <v>117</v>
      </c>
      <c r="D54" s="9">
        <v>9.4</v>
      </c>
      <c r="E54" s="80">
        <f>SUM(ENTRY!AW3:'ENTRY'!AW202)</f>
        <v>4</v>
      </c>
      <c r="F54" s="80">
        <f>SUM(ENTRY!AX3:'ENTRY'!AX202)</f>
        <v>1</v>
      </c>
      <c r="G54" s="80">
        <f>SUM(ENTRY!AY3:'ENTRY'!AY202)</f>
        <v>0</v>
      </c>
      <c r="H54" s="80">
        <f>SUM(ENTRY!AZ3:'ENTRY'!AZ202)</f>
        <v>0</v>
      </c>
      <c r="I54" s="80">
        <f>SUM(ENTRY!BA3:'ENTRY'!BA202)</f>
        <v>0</v>
      </c>
      <c r="J54" s="80">
        <f>SUM(ENTRY!BB3:'ENTRY'!BB202)</f>
        <v>0</v>
      </c>
      <c r="K54" s="80">
        <f>SUM(ENTRY!BC3:'ENTRY'!BC202)</f>
        <v>0</v>
      </c>
      <c r="L54" s="88">
        <f>ENTRY!BD203+ENTRY!BE203+ENTRY!BF203</f>
        <v>0</v>
      </c>
      <c r="M54" s="50"/>
      <c r="N54" s="49"/>
    </row>
    <row r="55" spans="1:14" x14ac:dyDescent="0.2">
      <c r="A55" s="48"/>
      <c r="C55" s="9" t="s">
        <v>118</v>
      </c>
      <c r="D55" s="9">
        <v>11.6</v>
      </c>
      <c r="E55" s="80">
        <f>SUM(ENTRY!BG3:'ENTRY'!BG202)</f>
        <v>2</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0</v>
      </c>
      <c r="M55" s="50"/>
      <c r="N55" s="49"/>
    </row>
    <row r="56" spans="1:14" x14ac:dyDescent="0.2">
      <c r="A56" s="48"/>
      <c r="C56" s="9" t="s">
        <v>119</v>
      </c>
      <c r="D56" s="9">
        <v>13.8</v>
      </c>
      <c r="E56" s="80">
        <f>SUM(ENTRY!BQ3:'ENTRY'!BQ202)</f>
        <v>2</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120</v>
      </c>
      <c r="D57" s="9">
        <v>16.2</v>
      </c>
      <c r="E57" s="80">
        <f>SUM(ENTRY!CA3:'ENTRY'!CA202)</f>
        <v>0</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121</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122</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71</v>
      </c>
      <c r="E60" s="144">
        <f t="shared" ref="E60:L60" si="0">SUM(E51:E59)</f>
        <v>23</v>
      </c>
      <c r="F60" s="144">
        <f t="shared" si="0"/>
        <v>1</v>
      </c>
      <c r="G60" s="144">
        <f t="shared" si="0"/>
        <v>0</v>
      </c>
      <c r="H60" s="144">
        <f t="shared" si="0"/>
        <v>0</v>
      </c>
      <c r="I60" s="144">
        <f t="shared" si="0"/>
        <v>0</v>
      </c>
      <c r="J60" s="144">
        <f t="shared" si="0"/>
        <v>0</v>
      </c>
      <c r="K60" s="144">
        <f t="shared" si="0"/>
        <v>0</v>
      </c>
      <c r="L60" s="145">
        <f t="shared" si="0"/>
        <v>0</v>
      </c>
      <c r="N60" s="49"/>
    </row>
    <row r="61" spans="1:14" x14ac:dyDescent="0.2">
      <c r="A61" s="48"/>
      <c r="N61" s="49"/>
    </row>
    <row r="62" spans="1:14" x14ac:dyDescent="0.2">
      <c r="A62" s="48"/>
      <c r="H62" s="143" t="s">
        <v>227</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workbookViewId="0">
      <selection activeCell="O17" sqref="O17"/>
    </sheetView>
  </sheetViews>
  <sheetFormatPr defaultColWidth="8.8554687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8.8554687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72</v>
      </c>
      <c r="C2" s="119"/>
      <c r="D2" s="119"/>
      <c r="E2" s="119"/>
      <c r="F2" s="119"/>
      <c r="G2" s="119"/>
      <c r="H2" s="119"/>
      <c r="I2" s="119"/>
      <c r="J2" s="119"/>
      <c r="K2" s="119"/>
      <c r="L2" s="119"/>
      <c r="M2" s="119"/>
      <c r="N2" s="15"/>
    </row>
    <row r="3" spans="1:14" ht="15" x14ac:dyDescent="0.2">
      <c r="A3" s="14"/>
      <c r="B3" s="121" t="s">
        <v>198</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123</v>
      </c>
      <c r="C6" s="16"/>
      <c r="D6" s="150" t="s">
        <v>124</v>
      </c>
      <c r="E6" s="16"/>
      <c r="F6" s="16"/>
      <c r="G6" s="16"/>
      <c r="H6" s="16"/>
      <c r="I6" s="16"/>
      <c r="J6" s="16"/>
      <c r="K6" s="16"/>
      <c r="L6" s="16"/>
      <c r="M6" s="16"/>
      <c r="N6" s="15"/>
    </row>
    <row r="7" spans="1:14" ht="13.5" thickBot="1" x14ac:dyDescent="0.25">
      <c r="A7" s="14"/>
      <c r="B7" s="168"/>
      <c r="C7" s="166"/>
      <c r="D7" s="1" t="s">
        <v>125</v>
      </c>
      <c r="E7" s="2"/>
      <c r="F7" s="2"/>
      <c r="G7" s="2"/>
      <c r="H7" s="3"/>
      <c r="I7" s="1" t="s">
        <v>126</v>
      </c>
      <c r="J7" s="4"/>
      <c r="K7" s="4"/>
      <c r="L7" s="4"/>
      <c r="M7" s="5"/>
      <c r="N7" s="15"/>
    </row>
    <row r="8" spans="1:14" x14ac:dyDescent="0.2">
      <c r="A8" s="14"/>
      <c r="B8" s="169"/>
      <c r="C8" s="167"/>
      <c r="D8" s="7" t="s">
        <v>127</v>
      </c>
      <c r="E8" s="7" t="s">
        <v>127</v>
      </c>
      <c r="F8" s="7" t="s">
        <v>127</v>
      </c>
      <c r="G8" s="7" t="s">
        <v>127</v>
      </c>
      <c r="H8" s="7" t="s">
        <v>127</v>
      </c>
      <c r="I8" s="7" t="s">
        <v>127</v>
      </c>
      <c r="J8" s="7" t="s">
        <v>127</v>
      </c>
      <c r="K8" s="7" t="s">
        <v>127</v>
      </c>
      <c r="L8" s="7" t="s">
        <v>127</v>
      </c>
      <c r="M8" s="7" t="s">
        <v>127</v>
      </c>
      <c r="N8" s="15"/>
    </row>
    <row r="9" spans="1:14" ht="13.5" thickBot="1" x14ac:dyDescent="0.25">
      <c r="A9" s="14"/>
      <c r="B9" s="170" t="s">
        <v>35</v>
      </c>
      <c r="C9" s="63"/>
      <c r="D9" s="8" t="s">
        <v>37</v>
      </c>
      <c r="E9" s="8" t="s">
        <v>39</v>
      </c>
      <c r="F9" s="8" t="s">
        <v>38</v>
      </c>
      <c r="G9" s="8" t="s">
        <v>128</v>
      </c>
      <c r="H9" s="8" t="s">
        <v>129</v>
      </c>
      <c r="I9" s="8" t="s">
        <v>37</v>
      </c>
      <c r="J9" s="8" t="s">
        <v>39</v>
      </c>
      <c r="K9" s="8" t="s">
        <v>38</v>
      </c>
      <c r="L9" s="8" t="s">
        <v>128</v>
      </c>
      <c r="M9" s="8" t="s">
        <v>129</v>
      </c>
      <c r="N9" s="15"/>
    </row>
    <row r="10" spans="1:14" x14ac:dyDescent="0.2">
      <c r="A10" s="14"/>
      <c r="B10" s="171">
        <f>ENTRY!DE3</f>
        <v>1</v>
      </c>
      <c r="C10" s="172">
        <v>2</v>
      </c>
      <c r="D10" s="79">
        <f>ENTRY!DG3</f>
        <v>0</v>
      </c>
      <c r="E10" s="79">
        <f>ENTRY!DI3</f>
        <v>0</v>
      </c>
      <c r="F10" s="79">
        <v>0</v>
      </c>
      <c r="G10" s="79">
        <v>0</v>
      </c>
      <c r="H10" s="79">
        <v>0</v>
      </c>
      <c r="I10" s="79">
        <f>ENTRY!DL3</f>
        <v>0</v>
      </c>
      <c r="J10" s="79">
        <f>ENTRY!DN3</f>
        <v>0</v>
      </c>
      <c r="K10" s="79">
        <f>ENTRY!DM3</f>
        <v>0</v>
      </c>
      <c r="L10" s="79">
        <f>ENTRY!DO3</f>
        <v>0</v>
      </c>
      <c r="M10" s="79">
        <f>ENTRY!DK3</f>
        <v>2</v>
      </c>
      <c r="N10" s="15"/>
    </row>
    <row r="11" spans="1:14" x14ac:dyDescent="0.2">
      <c r="A11" s="14"/>
      <c r="B11" s="173"/>
      <c r="C11" s="174"/>
      <c r="D11" s="80"/>
      <c r="E11" s="80"/>
      <c r="F11" s="80"/>
      <c r="G11" s="80"/>
      <c r="H11" s="80"/>
      <c r="I11" s="80"/>
      <c r="J11" s="80"/>
      <c r="K11" s="80"/>
      <c r="L11" s="80"/>
      <c r="M11" s="80"/>
      <c r="N11" s="15"/>
    </row>
    <row r="12" spans="1:14" x14ac:dyDescent="0.2">
      <c r="A12" s="14"/>
      <c r="B12" s="173"/>
      <c r="C12" s="174"/>
      <c r="D12" s="80"/>
      <c r="E12" s="80"/>
      <c r="F12" s="80"/>
      <c r="G12" s="80"/>
      <c r="H12" s="80"/>
      <c r="I12" s="80"/>
      <c r="J12" s="80"/>
      <c r="K12" s="80"/>
      <c r="L12" s="80"/>
      <c r="M12" s="80"/>
      <c r="N12" s="15"/>
    </row>
    <row r="13" spans="1:14" x14ac:dyDescent="0.2">
      <c r="A13" s="14"/>
      <c r="B13" s="173"/>
      <c r="C13" s="174"/>
      <c r="D13" s="80"/>
      <c r="E13" s="80"/>
      <c r="F13" s="80"/>
      <c r="G13" s="80"/>
      <c r="H13" s="80"/>
      <c r="I13" s="80"/>
      <c r="J13" s="80"/>
      <c r="K13" s="80"/>
      <c r="L13" s="80"/>
      <c r="M13" s="80"/>
      <c r="N13" s="15"/>
    </row>
    <row r="14" spans="1:14" x14ac:dyDescent="0.2">
      <c r="A14" s="14"/>
      <c r="B14" s="173"/>
      <c r="C14" s="174"/>
      <c r="D14" s="80"/>
      <c r="E14" s="80"/>
      <c r="F14" s="80"/>
      <c r="G14" s="80"/>
      <c r="H14" s="80"/>
      <c r="I14" s="80"/>
      <c r="J14" s="80"/>
      <c r="K14" s="80"/>
      <c r="L14" s="80"/>
      <c r="M14" s="80"/>
      <c r="N14" s="15"/>
    </row>
    <row r="15" spans="1:14" x14ac:dyDescent="0.2">
      <c r="A15" s="14"/>
      <c r="B15" s="173"/>
      <c r="C15" s="174"/>
      <c r="D15" s="80"/>
      <c r="E15" s="80"/>
      <c r="F15" s="80"/>
      <c r="G15" s="80"/>
      <c r="H15" s="80"/>
      <c r="I15" s="80"/>
      <c r="J15" s="80"/>
      <c r="K15" s="80"/>
      <c r="L15" s="80"/>
      <c r="M15" s="80"/>
      <c r="N15" s="15"/>
    </row>
    <row r="16" spans="1:14" x14ac:dyDescent="0.2">
      <c r="A16" s="14"/>
      <c r="B16" s="173"/>
      <c r="C16" s="174"/>
      <c r="D16" s="80"/>
      <c r="E16" s="80"/>
      <c r="F16" s="80"/>
      <c r="G16" s="80"/>
      <c r="H16" s="80"/>
      <c r="I16" s="80"/>
      <c r="J16" s="80"/>
      <c r="K16" s="80"/>
      <c r="L16" s="80"/>
      <c r="M16" s="80"/>
      <c r="N16" s="15"/>
    </row>
    <row r="17" spans="1:15" x14ac:dyDescent="0.2">
      <c r="A17" s="14"/>
      <c r="B17" s="173"/>
      <c r="C17" s="174"/>
      <c r="D17" s="80"/>
      <c r="E17" s="80"/>
      <c r="F17" s="80"/>
      <c r="G17" s="80"/>
      <c r="H17" s="80"/>
      <c r="I17" s="80"/>
      <c r="J17" s="80"/>
      <c r="K17" s="80"/>
      <c r="L17" s="80"/>
      <c r="M17" s="80"/>
      <c r="N17" s="15"/>
    </row>
    <row r="18" spans="1:15" x14ac:dyDescent="0.2">
      <c r="A18" s="14"/>
      <c r="B18" s="173"/>
      <c r="C18" s="174"/>
      <c r="D18" s="80"/>
      <c r="E18" s="80"/>
      <c r="F18" s="80"/>
      <c r="G18" s="80"/>
      <c r="H18" s="80"/>
      <c r="I18" s="80"/>
      <c r="J18" s="80"/>
      <c r="K18" s="80"/>
      <c r="L18" s="80"/>
      <c r="M18" s="80"/>
      <c r="N18" s="15"/>
    </row>
    <row r="19" spans="1:15" x14ac:dyDescent="0.2">
      <c r="A19" s="14"/>
      <c r="B19" s="173"/>
      <c r="C19" s="174"/>
      <c r="D19" s="80"/>
      <c r="E19" s="80"/>
      <c r="F19" s="80"/>
      <c r="G19" s="80"/>
      <c r="H19" s="80"/>
      <c r="I19" s="80"/>
      <c r="J19" s="80"/>
      <c r="K19" s="80"/>
      <c r="L19" s="80"/>
      <c r="M19" s="80"/>
      <c r="N19" s="15"/>
    </row>
    <row r="20" spans="1:15" x14ac:dyDescent="0.2">
      <c r="A20" s="14"/>
      <c r="B20" s="173"/>
      <c r="C20" s="174"/>
      <c r="D20" s="80"/>
      <c r="E20" s="80"/>
      <c r="F20" s="80"/>
      <c r="G20" s="80"/>
      <c r="H20" s="80"/>
      <c r="I20" s="80"/>
      <c r="J20" s="80"/>
      <c r="K20" s="80"/>
      <c r="L20" s="80"/>
      <c r="M20" s="80"/>
      <c r="N20" s="15"/>
    </row>
    <row r="21" spans="1:15" x14ac:dyDescent="0.2">
      <c r="A21" s="14"/>
      <c r="B21" s="173"/>
      <c r="C21" s="174"/>
      <c r="D21" s="80"/>
      <c r="E21" s="80"/>
      <c r="F21" s="80"/>
      <c r="G21" s="80"/>
      <c r="H21" s="80"/>
      <c r="I21" s="80"/>
      <c r="J21" s="80"/>
      <c r="K21" s="80"/>
      <c r="L21" s="80"/>
      <c r="M21" s="80"/>
      <c r="N21" s="15"/>
    </row>
    <row r="22" spans="1:15" x14ac:dyDescent="0.2">
      <c r="A22" s="14"/>
      <c r="B22" s="173"/>
      <c r="C22" s="174"/>
      <c r="D22" s="80"/>
      <c r="E22" s="80"/>
      <c r="F22" s="80"/>
      <c r="G22" s="80"/>
      <c r="H22" s="80"/>
      <c r="I22" s="80"/>
      <c r="J22" s="80"/>
      <c r="K22" s="80"/>
      <c r="L22" s="80"/>
      <c r="M22" s="80"/>
      <c r="N22" s="15"/>
    </row>
    <row r="23" spans="1:15" x14ac:dyDescent="0.2">
      <c r="A23" s="14"/>
      <c r="B23" s="173"/>
      <c r="C23" s="174"/>
      <c r="D23" s="80"/>
      <c r="E23" s="80"/>
      <c r="F23" s="80"/>
      <c r="G23" s="80"/>
      <c r="H23" s="80"/>
      <c r="I23" s="80"/>
      <c r="J23" s="80"/>
      <c r="K23" s="80"/>
      <c r="L23" s="80"/>
      <c r="M23" s="80"/>
      <c r="N23" s="15"/>
    </row>
    <row r="24" spans="1:15" x14ac:dyDescent="0.2">
      <c r="A24" s="14"/>
      <c r="B24" s="173"/>
      <c r="C24" s="174"/>
      <c r="D24" s="80"/>
      <c r="E24" s="80"/>
      <c r="F24" s="80"/>
      <c r="G24" s="80"/>
      <c r="H24" s="80"/>
      <c r="I24" s="80"/>
      <c r="J24" s="80"/>
      <c r="K24" s="80"/>
      <c r="L24" s="80"/>
      <c r="M24" s="80"/>
      <c r="N24" s="15"/>
    </row>
    <row r="25" spans="1:15" x14ac:dyDescent="0.2">
      <c r="A25" s="14"/>
      <c r="B25" s="173"/>
      <c r="C25" s="174"/>
      <c r="D25" s="80"/>
      <c r="E25" s="80"/>
      <c r="F25" s="80"/>
      <c r="G25" s="80"/>
      <c r="H25" s="80"/>
      <c r="I25" s="80"/>
      <c r="J25" s="80"/>
      <c r="K25" s="80"/>
      <c r="L25" s="80"/>
      <c r="M25" s="80"/>
      <c r="N25" s="15"/>
    </row>
    <row r="26" spans="1:15" x14ac:dyDescent="0.2">
      <c r="A26" s="14"/>
      <c r="B26" s="173"/>
      <c r="C26" s="174"/>
      <c r="D26" s="80"/>
      <c r="E26" s="80"/>
      <c r="F26" s="80"/>
      <c r="G26" s="80"/>
      <c r="H26" s="80"/>
      <c r="I26" s="80"/>
      <c r="J26" s="80"/>
      <c r="K26" s="80"/>
      <c r="L26" s="80"/>
      <c r="M26" s="80"/>
      <c r="N26" s="15"/>
    </row>
    <row r="27" spans="1:15" x14ac:dyDescent="0.2">
      <c r="A27" s="14"/>
      <c r="B27" s="173"/>
      <c r="C27" s="174"/>
      <c r="D27" s="80"/>
      <c r="E27" s="80"/>
      <c r="F27" s="80"/>
      <c r="G27" s="80"/>
      <c r="H27" s="80"/>
      <c r="I27" s="80"/>
      <c r="J27" s="80"/>
      <c r="K27" s="80"/>
      <c r="L27" s="80"/>
      <c r="M27" s="80"/>
      <c r="N27" s="15"/>
    </row>
    <row r="28" spans="1:15" x14ac:dyDescent="0.2">
      <c r="A28" s="14"/>
      <c r="B28" s="173"/>
      <c r="C28" s="174"/>
      <c r="D28" s="80"/>
      <c r="E28" s="80"/>
      <c r="F28" s="80"/>
      <c r="G28" s="80"/>
      <c r="H28" s="80"/>
      <c r="I28" s="80"/>
      <c r="J28" s="80"/>
      <c r="K28" s="80"/>
      <c r="L28" s="80"/>
      <c r="M28" s="80"/>
      <c r="N28" s="15"/>
    </row>
    <row r="29" spans="1:15" ht="13.5" thickBot="1" x14ac:dyDescent="0.25">
      <c r="A29" s="14"/>
      <c r="B29" s="173"/>
      <c r="C29" s="87"/>
      <c r="D29" s="80"/>
      <c r="E29" s="80"/>
      <c r="F29" s="80"/>
      <c r="G29" s="80"/>
      <c r="H29" s="80"/>
      <c r="I29" s="80"/>
      <c r="J29" s="80"/>
      <c r="K29" s="80"/>
      <c r="L29" s="80"/>
      <c r="M29" s="80"/>
      <c r="N29" s="15"/>
    </row>
    <row r="30" spans="1:15" ht="13.5" thickBot="1" x14ac:dyDescent="0.25">
      <c r="A30" s="14"/>
      <c r="B30" s="81" t="s">
        <v>130</v>
      </c>
      <c r="C30" s="149"/>
      <c r="D30" s="117">
        <f t="shared" ref="D30:M30" si="0">SUM(D10:D29)</f>
        <v>0</v>
      </c>
      <c r="E30" s="118">
        <f t="shared" si="0"/>
        <v>0</v>
      </c>
      <c r="F30" s="117">
        <f t="shared" si="0"/>
        <v>0</v>
      </c>
      <c r="G30" s="118">
        <f t="shared" si="0"/>
        <v>0</v>
      </c>
      <c r="H30" s="117">
        <f t="shared" si="0"/>
        <v>0</v>
      </c>
      <c r="I30" s="118">
        <f t="shared" si="0"/>
        <v>0</v>
      </c>
      <c r="J30" s="117">
        <f t="shared" si="0"/>
        <v>0</v>
      </c>
      <c r="K30" s="118">
        <f t="shared" si="0"/>
        <v>0</v>
      </c>
      <c r="L30" s="117">
        <f t="shared" si="0"/>
        <v>0</v>
      </c>
      <c r="M30" s="118">
        <f t="shared" si="0"/>
        <v>2</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131</v>
      </c>
      <c r="C32" s="125"/>
      <c r="D32" s="148" t="s">
        <v>132</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133</v>
      </c>
      <c r="C34" s="113"/>
      <c r="D34" s="113"/>
      <c r="E34" s="16"/>
      <c r="F34" s="16"/>
      <c r="G34" s="16"/>
      <c r="H34" s="16"/>
      <c r="I34" s="16"/>
      <c r="J34" s="16"/>
      <c r="K34" s="16"/>
      <c r="L34" s="16"/>
      <c r="M34" s="16"/>
      <c r="N34" s="15"/>
      <c r="O34"/>
    </row>
    <row r="35" spans="1:15" x14ac:dyDescent="0.2">
      <c r="A35" s="14"/>
      <c r="B35" s="115" t="s">
        <v>134</v>
      </c>
      <c r="C35" s="116"/>
      <c r="D35" s="113"/>
      <c r="E35" s="114" t="s">
        <v>135</v>
      </c>
      <c r="F35" s="113"/>
      <c r="G35" s="16"/>
      <c r="H35" s="97" t="s">
        <v>136</v>
      </c>
      <c r="I35" s="16"/>
      <c r="J35" s="114" t="s">
        <v>137</v>
      </c>
      <c r="K35" s="113"/>
      <c r="L35"/>
      <c r="M35"/>
      <c r="N35" s="15"/>
      <c r="O35"/>
    </row>
    <row r="36" spans="1:15" x14ac:dyDescent="0.2">
      <c r="A36" s="14"/>
      <c r="B36" s="71" t="s">
        <v>138</v>
      </c>
      <c r="C36" s="113"/>
      <c r="D36" s="113"/>
      <c r="E36" s="113" t="s">
        <v>139</v>
      </c>
      <c r="F36" s="113"/>
      <c r="G36" s="16"/>
      <c r="H36" s="16" t="s">
        <v>140</v>
      </c>
      <c r="I36" s="16"/>
      <c r="J36" s="113" t="s">
        <v>139</v>
      </c>
      <c r="K36" s="113"/>
      <c r="L36"/>
      <c r="M36"/>
      <c r="N36" s="15"/>
      <c r="O36"/>
    </row>
    <row r="37" spans="1:15" x14ac:dyDescent="0.2">
      <c r="A37" s="14"/>
      <c r="B37" s="71" t="s">
        <v>141</v>
      </c>
      <c r="C37" s="113"/>
      <c r="D37" s="113"/>
      <c r="E37" s="113" t="s">
        <v>142</v>
      </c>
      <c r="F37" s="113"/>
      <c r="G37" s="16"/>
      <c r="H37" s="16" t="s">
        <v>143</v>
      </c>
      <c r="I37" s="16"/>
      <c r="J37" s="113" t="s">
        <v>142</v>
      </c>
      <c r="K37" s="113"/>
      <c r="L37"/>
      <c r="M37"/>
      <c r="N37" s="15"/>
      <c r="O37"/>
    </row>
    <row r="38" spans="1:15" x14ac:dyDescent="0.2">
      <c r="A38" s="14"/>
      <c r="B38" s="71" t="s">
        <v>144</v>
      </c>
      <c r="C38" s="113"/>
      <c r="D38" s="113"/>
      <c r="E38" s="113" t="s">
        <v>145</v>
      </c>
      <c r="F38" s="113"/>
      <c r="G38" s="16"/>
      <c r="H38" s="16" t="s">
        <v>146</v>
      </c>
      <c r="I38" s="16"/>
      <c r="J38" s="113" t="s">
        <v>145</v>
      </c>
      <c r="K38" s="113"/>
      <c r="L38"/>
      <c r="M38"/>
      <c r="N38" s="15"/>
      <c r="O38"/>
    </row>
    <row r="39" spans="1:15" x14ac:dyDescent="0.2">
      <c r="A39" s="14"/>
      <c r="B39" s="71" t="s">
        <v>147</v>
      </c>
      <c r="C39" s="113"/>
      <c r="D39" s="113"/>
      <c r="E39" s="113" t="s">
        <v>148</v>
      </c>
      <c r="F39" s="113"/>
      <c r="G39" s="16"/>
      <c r="H39" s="16" t="s">
        <v>149</v>
      </c>
      <c r="I39" s="16"/>
      <c r="J39" s="113" t="s">
        <v>148</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150</v>
      </c>
      <c r="C41" s="16"/>
      <c r="D41" s="16"/>
      <c r="E41" s="16"/>
      <c r="F41"/>
      <c r="G41" s="98">
        <f>(H30+M30)/ENTRY!L16</f>
        <v>1</v>
      </c>
      <c r="N41" s="15"/>
      <c r="O41"/>
    </row>
    <row r="42" spans="1:15" x14ac:dyDescent="0.2">
      <c r="A42" s="14"/>
      <c r="B42" s="20" t="s">
        <v>151</v>
      </c>
      <c r="C42" s="16"/>
      <c r="D42" s="16"/>
      <c r="E42"/>
      <c r="G42" s="98">
        <f>(F30+K30)/ENTRY!L16</f>
        <v>0</v>
      </c>
      <c r="N42" s="15"/>
      <c r="O42"/>
    </row>
    <row r="43" spans="1:15" ht="13.5" thickBot="1" x14ac:dyDescent="0.25">
      <c r="A43" s="14"/>
      <c r="B43" s="125"/>
      <c r="C43" s="125"/>
      <c r="D43" s="125"/>
      <c r="E43" s="125"/>
      <c r="F43" s="125"/>
      <c r="G43" s="125"/>
      <c r="H43" s="124" t="s">
        <v>152</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153</v>
      </c>
      <c r="C46" s="125"/>
      <c r="D46" s="148" t="s">
        <v>154</v>
      </c>
      <c r="E46" s="125"/>
      <c r="F46" s="125"/>
      <c r="G46" s="125"/>
      <c r="H46" s="125"/>
      <c r="I46" s="125"/>
      <c r="J46" s="125"/>
      <c r="K46" s="125"/>
      <c r="L46" s="125"/>
      <c r="M46" s="125"/>
      <c r="N46" s="15"/>
      <c r="O46"/>
    </row>
    <row r="47" spans="1:15" x14ac:dyDescent="0.2">
      <c r="A47" s="14"/>
      <c r="N47" s="15"/>
      <c r="O47"/>
    </row>
    <row r="48" spans="1:15" x14ac:dyDescent="0.2">
      <c r="A48" s="14"/>
      <c r="B48" s="96" t="s">
        <v>155</v>
      </c>
      <c r="F48" s="175">
        <f>(ENTRY!A32+ENTRY!A33/1.5+ENTRY!A34/2)*ENTRY!A35</f>
        <v>416.66666666666663</v>
      </c>
      <c r="N48" s="15"/>
      <c r="O48"/>
    </row>
    <row r="49" spans="1:15" x14ac:dyDescent="0.2">
      <c r="A49" s="14"/>
      <c r="N49" s="15"/>
      <c r="O49"/>
    </row>
    <row r="50" spans="1:15" x14ac:dyDescent="0.2">
      <c r="A50" s="14"/>
      <c r="B50" s="96" t="s">
        <v>156</v>
      </c>
      <c r="F50" s="96" t="s">
        <v>157</v>
      </c>
      <c r="I50" s="71" t="s">
        <v>158</v>
      </c>
      <c r="J50" s="71"/>
      <c r="K50" s="71"/>
      <c r="N50" s="15"/>
      <c r="O50"/>
    </row>
    <row r="51" spans="1:15" x14ac:dyDescent="0.2">
      <c r="A51" s="14"/>
      <c r="B51" s="158" t="s">
        <v>159</v>
      </c>
      <c r="C51" s="159"/>
      <c r="F51" s="160" t="s">
        <v>160</v>
      </c>
      <c r="G51" s="160"/>
      <c r="I51" s="160" t="s">
        <v>161</v>
      </c>
      <c r="J51" s="160"/>
      <c r="K51" s="160"/>
      <c r="N51" s="15"/>
      <c r="O51"/>
    </row>
    <row r="52" spans="1:15" x14ac:dyDescent="0.2">
      <c r="A52" s="14"/>
      <c r="N52" s="15"/>
      <c r="O52"/>
    </row>
    <row r="53" spans="1:15" x14ac:dyDescent="0.2">
      <c r="A53" s="14"/>
      <c r="B53" s="71" t="s">
        <v>162</v>
      </c>
      <c r="C53" s="71"/>
      <c r="F53" s="71" t="s">
        <v>163</v>
      </c>
      <c r="G53" s="71"/>
      <c r="I53" s="96" t="s">
        <v>164</v>
      </c>
      <c r="N53" s="15"/>
      <c r="O53"/>
    </row>
    <row r="54" spans="1:15" x14ac:dyDescent="0.2">
      <c r="A54" s="14"/>
      <c r="B54" s="71"/>
      <c r="C54" s="71"/>
      <c r="F54" s="71"/>
      <c r="G54" s="71"/>
      <c r="N54" s="15"/>
      <c r="O54"/>
    </row>
    <row r="55" spans="1:15" x14ac:dyDescent="0.2">
      <c r="A55" s="14"/>
      <c r="B55" s="71" t="s">
        <v>142</v>
      </c>
      <c r="C55" s="71"/>
      <c r="F55" s="71" t="s">
        <v>165</v>
      </c>
      <c r="G55" s="71"/>
      <c r="I55" s="96" t="s">
        <v>166</v>
      </c>
      <c r="N55" s="15"/>
      <c r="O55"/>
    </row>
    <row r="56" spans="1:15" x14ac:dyDescent="0.2">
      <c r="A56" s="14"/>
      <c r="B56"/>
      <c r="C56"/>
      <c r="D56"/>
      <c r="E56"/>
      <c r="F56" s="71"/>
      <c r="G56" s="71"/>
      <c r="H56"/>
      <c r="I56"/>
      <c r="J56"/>
      <c r="K56"/>
      <c r="L56"/>
      <c r="M56"/>
      <c r="N56" s="15"/>
      <c r="O56"/>
    </row>
    <row r="57" spans="1:15" ht="13.5" thickBot="1" x14ac:dyDescent="0.25">
      <c r="A57" s="14"/>
      <c r="B57" s="164" t="s">
        <v>167</v>
      </c>
      <c r="C57" s="164"/>
      <c r="D57" s="125"/>
      <c r="E57" s="125"/>
      <c r="F57" s="164" t="s">
        <v>168</v>
      </c>
      <c r="G57" s="164"/>
      <c r="H57" s="125"/>
      <c r="I57" s="165" t="s">
        <v>169</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abSelected="1" zoomScale="150" zoomScaleNormal="150" zoomScalePageLayoutView="150" workbookViewId="0">
      <selection activeCell="E16" sqref="E16"/>
    </sheetView>
  </sheetViews>
  <sheetFormatPr defaultColWidth="8.85546875" defaultRowHeight="12.75" x14ac:dyDescent="0.2"/>
  <cols>
    <col min="1" max="1" width="2.7109375" style="6" customWidth="1"/>
    <col min="2" max="2" width="5.7109375" style="6" customWidth="1"/>
    <col min="3" max="3" width="5.85546875" style="6" customWidth="1"/>
    <col min="4" max="4" width="8" style="6" customWidth="1"/>
    <col min="5" max="5" width="9.71093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8.8554687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72</v>
      </c>
      <c r="C3" s="119"/>
      <c r="D3" s="119"/>
      <c r="E3" s="119"/>
      <c r="F3" s="119"/>
      <c r="G3" s="119"/>
      <c r="H3" s="119"/>
      <c r="I3" s="119"/>
      <c r="J3" s="119"/>
      <c r="K3" s="119"/>
      <c r="L3" s="119"/>
      <c r="M3" s="119"/>
      <c r="N3" s="119"/>
      <c r="O3" s="15"/>
    </row>
    <row r="4" spans="1:15" ht="15" x14ac:dyDescent="0.2">
      <c r="A4" s="14"/>
      <c r="B4"/>
      <c r="C4" s="16"/>
      <c r="D4" s="16"/>
      <c r="E4" s="16"/>
      <c r="F4" s="121" t="s">
        <v>198</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74</v>
      </c>
      <c r="C6" s="127"/>
      <c r="D6" s="128"/>
      <c r="E6" s="134" t="str">
        <f>ENTRY!A3</f>
        <v>165km Finlay</v>
      </c>
      <c r="F6" s="127"/>
      <c r="G6" s="127"/>
      <c r="H6" s="50"/>
      <c r="I6" s="126" t="s">
        <v>75</v>
      </c>
      <c r="J6" s="127"/>
      <c r="K6" s="127"/>
      <c r="L6" s="134" t="str">
        <f>ENTRY!I3</f>
        <v>MFLNRO&amp;RD</v>
      </c>
      <c r="M6" s="127"/>
      <c r="N6" s="127"/>
      <c r="O6" s="142"/>
    </row>
    <row r="7" spans="1:15" ht="16.5" thickBot="1" x14ac:dyDescent="0.3">
      <c r="A7" s="14"/>
      <c r="B7" s="126" t="s">
        <v>170</v>
      </c>
      <c r="C7" s="127"/>
      <c r="D7" s="127"/>
      <c r="E7" s="134">
        <f>ENTRY!B3</f>
        <v>0</v>
      </c>
      <c r="F7" s="45"/>
      <c r="G7" s="127"/>
      <c r="H7" s="50"/>
      <c r="I7" s="126" t="s">
        <v>77</v>
      </c>
      <c r="J7" s="127"/>
      <c r="K7" s="127"/>
      <c r="L7" s="134" t="str">
        <f>ENTRY!J3</f>
        <v>CS18FHQ295</v>
      </c>
      <c r="M7" s="127"/>
      <c r="N7" s="127"/>
      <c r="O7" s="142"/>
    </row>
    <row r="8" spans="1:15" ht="16.5" thickBot="1" x14ac:dyDescent="0.3">
      <c r="A8" s="14"/>
      <c r="B8" s="126" t="s">
        <v>78</v>
      </c>
      <c r="C8" s="127"/>
      <c r="D8" s="127"/>
      <c r="E8" s="134">
        <f>ENTRY!C3</f>
        <v>58</v>
      </c>
      <c r="F8" s="127"/>
      <c r="G8" s="127"/>
      <c r="H8" s="50"/>
      <c r="I8" s="126" t="s">
        <v>171</v>
      </c>
      <c r="J8" s="127"/>
      <c r="K8" s="127"/>
      <c r="L8" s="134" t="str">
        <f>ENTRY!L3</f>
        <v>AO</v>
      </c>
      <c r="M8" s="127"/>
      <c r="N8" s="127"/>
      <c r="O8" s="142"/>
    </row>
    <row r="9" spans="1:15" ht="16.5" thickBot="1" x14ac:dyDescent="0.3">
      <c r="A9" s="14"/>
      <c r="B9" s="126" t="s">
        <v>86</v>
      </c>
      <c r="C9" s="127"/>
      <c r="D9" s="127"/>
      <c r="E9" s="135">
        <f>ENTRY!D3</f>
        <v>36</v>
      </c>
      <c r="F9" s="127"/>
      <c r="G9" s="127"/>
      <c r="H9" s="50"/>
      <c r="I9" s="126" t="s">
        <v>81</v>
      </c>
      <c r="J9" s="127"/>
      <c r="K9" s="127"/>
      <c r="L9" s="134" t="str">
        <f>ENTRY!M3</f>
        <v>Yes</v>
      </c>
      <c r="M9" s="127"/>
      <c r="N9" s="127"/>
      <c r="O9" s="142"/>
    </row>
    <row r="10" spans="1:15" ht="16.5" thickBot="1" x14ac:dyDescent="0.3">
      <c r="A10" s="14"/>
      <c r="B10" s="126" t="s">
        <v>172</v>
      </c>
      <c r="C10" s="127"/>
      <c r="D10" s="127"/>
      <c r="E10" s="178">
        <f>ENTRY!F3</f>
        <v>43437</v>
      </c>
      <c r="F10" s="127"/>
      <c r="G10" s="127"/>
      <c r="H10" s="50"/>
      <c r="I10" s="126" t="s">
        <v>80</v>
      </c>
      <c r="J10" s="127"/>
      <c r="K10" s="127"/>
      <c r="L10" s="134" t="str">
        <f>ENTRY!K3</f>
        <v>Hybrid</v>
      </c>
      <c r="M10" s="127"/>
      <c r="N10" s="127"/>
      <c r="O10" s="142"/>
    </row>
    <row r="11" spans="1:15" ht="16.5" thickBot="1" x14ac:dyDescent="0.3">
      <c r="A11" s="14"/>
      <c r="B11" s="126" t="s">
        <v>173</v>
      </c>
      <c r="C11" s="127"/>
      <c r="D11" s="133" t="s">
        <v>84</v>
      </c>
      <c r="E11" s="136" t="str">
        <f>ENTRY!G3</f>
        <v>56°04'04.2"</v>
      </c>
      <c r="F11" s="133" t="s">
        <v>85</v>
      </c>
      <c r="G11" s="136" t="str">
        <f>ENTRY!H3</f>
        <v>124°25'57.7"</v>
      </c>
      <c r="H11" s="50"/>
      <c r="I11" s="129" t="s">
        <v>87</v>
      </c>
      <c r="J11" s="127"/>
      <c r="K11" s="127"/>
      <c r="L11" s="134">
        <f>ENTRY!E3</f>
        <v>2800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174</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175</v>
      </c>
      <c r="C16" s="50"/>
      <c r="D16" s="50"/>
      <c r="E16" s="138" t="s">
        <v>210</v>
      </c>
      <c r="F16" s="138"/>
      <c r="G16" s="138"/>
      <c r="H16" s="52" t="s">
        <v>176</v>
      </c>
      <c r="I16" s="50"/>
      <c r="J16" s="98" t="s">
        <v>224</v>
      </c>
      <c r="K16" s="50"/>
      <c r="L16" s="52" t="s">
        <v>177</v>
      </c>
      <c r="M16" s="138" t="s">
        <v>215</v>
      </c>
      <c r="N16" s="50"/>
      <c r="O16" s="15"/>
    </row>
    <row r="17" spans="1:15" x14ac:dyDescent="0.2">
      <c r="A17" s="14"/>
      <c r="B17" s="50"/>
      <c r="C17" s="50"/>
      <c r="D17" s="50"/>
      <c r="E17" s="138"/>
      <c r="F17" s="138"/>
      <c r="G17" s="138"/>
      <c r="H17" s="52"/>
      <c r="I17" s="50"/>
      <c r="J17" s="50"/>
      <c r="K17" s="138"/>
      <c r="L17" s="50"/>
      <c r="M17" s="50"/>
      <c r="N17" s="50"/>
      <c r="O17" s="15"/>
    </row>
    <row r="18" spans="1:15" x14ac:dyDescent="0.2">
      <c r="A18" s="14"/>
      <c r="B18" s="52" t="s">
        <v>178</v>
      </c>
      <c r="C18" s="50"/>
      <c r="D18" s="50"/>
      <c r="E18" s="138" t="s">
        <v>212</v>
      </c>
      <c r="F18" s="138"/>
      <c r="G18" s="138"/>
      <c r="H18" s="52" t="s">
        <v>179</v>
      </c>
      <c r="I18" s="50"/>
      <c r="J18" s="98" t="s">
        <v>213</v>
      </c>
      <c r="K18" s="138"/>
      <c r="L18" s="52" t="s">
        <v>180</v>
      </c>
      <c r="M18" s="138" t="s">
        <v>214</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181</v>
      </c>
      <c r="C20" s="50"/>
      <c r="D20" s="50"/>
      <c r="E20" s="50"/>
      <c r="F20" s="189" t="s">
        <v>225</v>
      </c>
      <c r="G20" s="98"/>
      <c r="H20" s="52" t="s">
        <v>182</v>
      </c>
      <c r="I20" s="50"/>
      <c r="J20" s="98" t="s">
        <v>206</v>
      </c>
      <c r="K20" s="50"/>
      <c r="L20" s="52" t="s">
        <v>183</v>
      </c>
      <c r="M20" s="50"/>
      <c r="N20" s="138" t="s">
        <v>216</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184</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185</v>
      </c>
      <c r="C24" s="50"/>
      <c r="D24" s="50"/>
      <c r="E24" s="98" t="s">
        <v>217</v>
      </c>
      <c r="F24" s="50"/>
      <c r="G24" s="50"/>
      <c r="H24" s="52" t="s">
        <v>186</v>
      </c>
      <c r="I24" s="50"/>
      <c r="J24" s="98" t="s">
        <v>219</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187</v>
      </c>
      <c r="C26" s="50"/>
      <c r="D26" s="50"/>
      <c r="E26" s="50"/>
      <c r="F26" s="50"/>
      <c r="G26" s="98" t="s">
        <v>218</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188</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189</v>
      </c>
      <c r="C30" s="50"/>
      <c r="D30" s="50"/>
      <c r="E30" s="50"/>
      <c r="F30" s="98" t="s">
        <v>222</v>
      </c>
      <c r="G30" s="50"/>
      <c r="H30" s="50"/>
      <c r="I30" s="52" t="s">
        <v>190</v>
      </c>
      <c r="J30" s="50"/>
      <c r="K30" s="50"/>
      <c r="L30" s="139" t="s">
        <v>139</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191</v>
      </c>
      <c r="C32" s="50"/>
      <c r="D32" s="50"/>
      <c r="E32" s="98" t="s">
        <v>139</v>
      </c>
      <c r="F32" s="50"/>
      <c r="G32" s="50"/>
      <c r="H32" s="50"/>
      <c r="I32" s="52" t="s">
        <v>192</v>
      </c>
      <c r="J32" s="50"/>
      <c r="K32" s="50"/>
      <c r="L32" s="98" t="s">
        <v>139</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193</v>
      </c>
      <c r="C34" s="50"/>
      <c r="D34" s="50"/>
      <c r="E34" s="98" t="s">
        <v>139</v>
      </c>
      <c r="F34" s="138"/>
      <c r="G34" s="50"/>
      <c r="H34" s="50"/>
      <c r="I34" s="52" t="s">
        <v>194</v>
      </c>
      <c r="J34" s="50"/>
      <c r="K34" s="50"/>
      <c r="L34" s="98" t="s">
        <v>221</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195</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196</v>
      </c>
      <c r="C38" s="131"/>
      <c r="D38" s="131"/>
      <c r="E38" s="176" t="s">
        <v>220</v>
      </c>
      <c r="F38" s="177"/>
      <c r="G38" s="131"/>
      <c r="H38" s="50"/>
      <c r="I38" s="156" t="s">
        <v>197</v>
      </c>
      <c r="J38" s="50"/>
      <c r="K38" s="50"/>
      <c r="L38" s="138" t="s">
        <v>220</v>
      </c>
      <c r="M38" s="50"/>
      <c r="N38" s="50"/>
      <c r="O38" s="15"/>
    </row>
    <row r="39" spans="1:15" x14ac:dyDescent="0.2">
      <c r="A39" s="14"/>
      <c r="B39"/>
      <c r="C39" s="50"/>
      <c r="D39" s="50"/>
      <c r="E39" s="50"/>
      <c r="F39" s="50"/>
      <c r="G39" s="50"/>
      <c r="H39" s="50"/>
      <c r="I39" s="50"/>
      <c r="J39" s="50"/>
      <c r="K39" s="50"/>
      <c r="L39" s="50"/>
      <c r="M39" s="50"/>
      <c r="N39" s="50"/>
      <c r="O39" s="15"/>
    </row>
    <row r="40" spans="1:15" x14ac:dyDescent="0.2">
      <c r="A40" s="76"/>
      <c r="B40" s="191" t="s">
        <v>223</v>
      </c>
      <c r="C40" s="191"/>
      <c r="D40" s="191"/>
      <c r="E40" s="191"/>
      <c r="F40" s="191"/>
      <c r="G40" s="191"/>
      <c r="H40" s="191"/>
      <c r="I40" s="191"/>
      <c r="J40" s="191"/>
      <c r="K40" s="191"/>
      <c r="L40" s="191"/>
      <c r="M40" s="191"/>
      <c r="N40" s="191"/>
      <c r="O40" s="15"/>
    </row>
    <row r="41" spans="1:15" x14ac:dyDescent="0.2">
      <c r="A41" s="76"/>
      <c r="B41" s="191"/>
      <c r="C41" s="191"/>
      <c r="D41" s="191"/>
      <c r="E41" s="191"/>
      <c r="F41" s="191"/>
      <c r="G41" s="191"/>
      <c r="H41" s="191"/>
      <c r="I41" s="191"/>
      <c r="J41" s="191"/>
      <c r="K41" s="191"/>
      <c r="L41" s="191"/>
      <c r="M41" s="191"/>
      <c r="N41" s="191"/>
      <c r="O41" s="15"/>
    </row>
    <row r="42" spans="1:15" x14ac:dyDescent="0.2">
      <c r="A42" s="76"/>
      <c r="B42" s="191"/>
      <c r="C42" s="191"/>
      <c r="D42" s="191"/>
      <c r="E42" s="191"/>
      <c r="F42" s="191"/>
      <c r="G42" s="191"/>
      <c r="H42" s="191"/>
      <c r="I42" s="191"/>
      <c r="J42" s="191"/>
      <c r="K42" s="191"/>
      <c r="L42" s="191"/>
      <c r="M42" s="191"/>
      <c r="N42" s="191"/>
      <c r="O42" s="15"/>
    </row>
    <row r="43" spans="1:15" x14ac:dyDescent="0.2">
      <c r="A43" s="76"/>
      <c r="B43" s="191"/>
      <c r="C43" s="191"/>
      <c r="D43" s="191"/>
      <c r="E43" s="191"/>
      <c r="F43" s="191"/>
      <c r="G43" s="191"/>
      <c r="H43" s="191"/>
      <c r="I43" s="191"/>
      <c r="J43" s="191"/>
      <c r="K43" s="191"/>
      <c r="L43" s="191"/>
      <c r="M43" s="191"/>
      <c r="N43" s="191"/>
      <c r="O43" s="15"/>
    </row>
    <row r="44" spans="1:15" x14ac:dyDescent="0.2">
      <c r="A44" s="76"/>
      <c r="B44" s="191"/>
      <c r="C44" s="191"/>
      <c r="D44" s="191"/>
      <c r="E44" s="191"/>
      <c r="F44" s="191"/>
      <c r="G44" s="191"/>
      <c r="H44" s="191"/>
      <c r="I44" s="191"/>
      <c r="J44" s="191"/>
      <c r="K44" s="191"/>
      <c r="L44" s="191"/>
      <c r="M44" s="191"/>
      <c r="N44" s="191"/>
      <c r="O44" s="15"/>
    </row>
    <row r="45" spans="1:15" x14ac:dyDescent="0.2">
      <c r="A45" s="76"/>
      <c r="B45" s="191"/>
      <c r="C45" s="191"/>
      <c r="D45" s="191"/>
      <c r="E45" s="191"/>
      <c r="F45" s="191"/>
      <c r="G45" s="191"/>
      <c r="H45" s="191"/>
      <c r="I45" s="191"/>
      <c r="J45" s="191"/>
      <c r="K45" s="191"/>
      <c r="L45" s="191"/>
      <c r="M45" s="191"/>
      <c r="N45" s="191"/>
      <c r="O45" s="15"/>
    </row>
    <row r="46" spans="1:15" x14ac:dyDescent="0.2">
      <c r="A46" s="76"/>
      <c r="B46" s="191"/>
      <c r="C46" s="191"/>
      <c r="D46" s="191"/>
      <c r="E46" s="191"/>
      <c r="F46" s="191"/>
      <c r="G46" s="191"/>
      <c r="H46" s="191"/>
      <c r="I46" s="191"/>
      <c r="J46" s="191"/>
      <c r="K46" s="191"/>
      <c r="L46" s="191"/>
      <c r="M46" s="191"/>
      <c r="N46" s="191"/>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1">
    <mergeCell ref="B40:N46"/>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2019-01-22T18:41:05Z</dcterms:modified>
</cp:coreProperties>
</file>