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0" i="3" l="1"/>
  <c r="G10" i="3"/>
  <c r="F10" i="3"/>
  <c r="B10" i="3"/>
  <c r="D10" i="3"/>
  <c r="E10" i="3"/>
  <c r="I10" i="3"/>
  <c r="J10" i="3"/>
  <c r="K10" i="3"/>
  <c r="L10" i="3"/>
  <c r="M10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<sst xmlns="http://schemas.openxmlformats.org/spreadsheetml/2006/main" count="363" uniqueCount="241">
  <si>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</si>
  <si>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</si>
  <si>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</si>
  <si>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</si>
  <si>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</si>
  <si>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</si>
  <si>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</si>
  <si>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</si>
  <si>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</si>
  <si>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</si>
  <si>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</si>
  <si>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</si>
  <si>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</si>
  <si>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</si>
  <si>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</si>
  <si>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</si>
  <si>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</si>
  <si>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</si>
  <si>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</si>
  <si>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</si>
  <si>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</si>
  <si>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</si>
  <si>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</si>
  <si>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</si>
  <si>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</si>
  <si>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</si>
  <si>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</si>
  <si>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</si>
  <si>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</si>
  <si>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</si>
  <si>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</si>
  <si>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</si>
  <si>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</si>
  <si>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</si>
  <si>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</si>
  <si>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</si>
  <si>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</si>
  <si>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</si>
  <si>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</si>
  <si>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</si>
  <si>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</si>
  <si>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</si>
  <si>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</si>
  <si>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</si>
  <si>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</si>
  <si>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</si>
  <si>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</si>
  <si>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</si>
  <si>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</si>
  <si>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</si>
  <si>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</si>
  <si>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</si>
  <si>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</si>
  <si>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</si>
  <si>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</si>
  <si>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</si>
  <si>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</si>
  <si>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</si>
  <si>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</si>
  <si>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</si>
  <si>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</si>
  <si>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</si>
  <si>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</si>
  <si>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</si>
  <si>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</si>
  <si>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</si>
  <si>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</si>
  <si>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</si>
  <si>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</si>
  <si>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</si>
  <si>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</si>
  <si>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</si>
  <si>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</si>
  <si>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</si>
  <si>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</si>
  <si>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</si>
  <si>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</si>
  <si>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</si>
  <si>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</si>
  <si>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</si>
  <si>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</si>
  <si>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</si>
  <si>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</si>
  <si>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</si>
  <si>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</si>
  <si>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</si>
  <si>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</si>
  <si>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</si>
  <si>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</si>
  <si>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</si>
  <si>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</si>
  <si>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</si>
  <si>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</si>
  <si>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</si>
  <si>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</si>
  <si>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</si>
  <si>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</si>
  <si>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</si>
  <si>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</si>
  <si>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</si>
  <si>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</si>
  <si>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</si>
  <si>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</si>
  <si>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</si>
  <si>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</si>
  <si>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</si>
  <si>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</si>
  <si>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</si>
  <si>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</si>
  <si>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</si>
  <si>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</si>
  <si>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</si>
  <si>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</si>
  <si>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</si>
  <si>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</si>
  <si>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</si>
  <si>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</si>
  <si>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</si>
  <si>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</si>
  <si>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</si>
  <si>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</si>
  <si>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</si>
  <si>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</si>
  <si>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</si>
  <si>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</si>
  <si>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</si>
  <si>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</si>
  <si>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</si>
  <si>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</si>
  <si>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</si>
  <si>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</si>
  <si>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</si>
  <si>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</si>
  <si>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</si>
  <si>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</si>
  <si>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</si>
  <si>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</si>
  <si>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</si>
  <si>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</si>
  <si>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</si>
  <si>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</si>
  <si>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</si>
  <si>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</si>
  <si>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</si>
  <si>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</si>
  <si>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</si>
  <si>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</si>
  <si>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</si>
  <si>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</si>
  <si>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</si>
  <si>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</si>
  <si>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</si>
  <si>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</si>
  <si>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</si>
  <si>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</si>
  <si>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</si>
  <si>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</si>
  <si>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</si>
  <si>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</si>
  <si>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</si>
  <si>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</si>
  <si>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</si>
  <si>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</si>
  <si>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</si>
  <si>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</si>
  <si>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</si>
  <si>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</si>
  <si>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</si>
  <si>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</si>
  <si>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</si>
  <si>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</si>
  <si>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</si>
  <si>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</si>
  <si>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</si>
  <si>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</si>
  <si>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</si>
  <si>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</si>
  <si>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</si>
  <si>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</si>
  <si>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</si>
  <si>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</si>
  <si>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</si>
  <si>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</si>
  <si>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</si>
  <si>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</si>
  <si>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</si>
  <si>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</si>
  <si>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</si>
  <si>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</si>
  <si>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</si>
  <si>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</si>
  <si>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</si>
  <si>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</si>
  <si>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</si>
  <si>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</si>
  <si>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</si>
  <si>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</si>
  <si>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</si>
  <si>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</si>
  <si>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</si>
  <si>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</si>
  <si>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</si>
  <si>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</si>
  <si>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</si>
  <si>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</si>
  <si>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</si>
  <si>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25km Chunamon</t>
  </si>
  <si>
    <t>11/25/18</t>
  </si>
  <si>
    <t>56°13"22.1"</t>
  </si>
  <si>
    <t>124°20'32.5"</t>
  </si>
  <si>
    <t>NE/CD</t>
  </si>
  <si>
    <t>Flat</t>
  </si>
  <si>
    <t>S (At,Ep,Bl,Pl,Ct)</t>
  </si>
  <si>
    <t>0-10%</t>
  </si>
  <si>
    <t>Some wet areas</t>
  </si>
  <si>
    <t>N/A</t>
  </si>
  <si>
    <t>Moose/Wolf</t>
  </si>
  <si>
    <t>700m</t>
  </si>
  <si>
    <t>4WD</t>
  </si>
  <si>
    <t xml:space="preserve">Adjacent cut block </t>
  </si>
  <si>
    <t>Endemic</t>
  </si>
  <si>
    <t>Determine operational feasibility/Harvest</t>
  </si>
  <si>
    <t>* Bark patch taken @ 1180m (GPS '004') - Not in probe sections due no standing Code 1's</t>
  </si>
  <si>
    <t>2016*</t>
  </si>
  <si>
    <t>* Includes all trees infested in 2016 and earlier.</t>
  </si>
  <si>
    <t>Detailed heli/</t>
  </si>
  <si>
    <t>ground surveys</t>
  </si>
  <si>
    <t>Unknown</t>
  </si>
  <si>
    <t xml:space="preserve">~5km up East Spur @ </t>
  </si>
  <si>
    <t>This polygon contains significant current Spruce beetle activity particularily in the Northern half.   Access is easily gained</t>
  </si>
  <si>
    <t>with two spur roads in place accessing younger cutblocks on the West side of the poly.  The ground is flat though there is</t>
  </si>
  <si>
    <t xml:space="preserve">a high water table through most of the surveyed area.   Timber is on the smaller side with the majority being between </t>
  </si>
  <si>
    <t xml:space="preserve">17 and 30 dbh though there is some up to 45dbh as well.   The area should be recced for development as well as </t>
  </si>
  <si>
    <t>adjacent susceptible Spruce stands as this population is clearly expanding and will continue to do so in the near future.</t>
  </si>
  <si>
    <t xml:space="preserve"> Low</t>
  </si>
  <si>
    <t>Moderate - High</t>
  </si>
  <si>
    <t>Moderate-High</t>
  </si>
  <si>
    <t>Major 2020</t>
  </si>
  <si>
    <t>Major 2019</t>
  </si>
  <si>
    <t>to flight and harvest in the late fall/winter.</t>
  </si>
  <si>
    <t>The best solution here would be to fall trap trees in the proximity of the most active beetle populations in the spring prior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</si>
</sst>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0" borderId="0" xfId="0" applyFont="1" applyBorder="1"/>
    <xf numFmtId="0" fontId="20" fillId="8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DC1" zoomScale="150" zoomScaleNormal="150" zoomScalePageLayoutView="150" workbookViewId="0">
      <selection activeCell="DE4" sqref="DE4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206</v>
      </c>
      <c r="C3" s="181">
        <v>63</v>
      </c>
      <c r="D3" s="181">
        <v>61</v>
      </c>
      <c r="E3" s="181">
        <v>6050</v>
      </c>
      <c r="F3" s="182" t="s">
        <v>207</v>
      </c>
      <c r="G3" s="181" t="s">
        <v>208</v>
      </c>
      <c r="H3" s="181" t="s">
        <v>209</v>
      </c>
      <c r="I3" s="6" t="s">
        <v>202</v>
      </c>
      <c r="J3" s="6" t="s">
        <v>203</v>
      </c>
      <c r="K3" s="6" t="s">
        <v>204</v>
      </c>
      <c r="L3" s="181" t="s">
        <v>210</v>
      </c>
      <c r="M3" s="6" t="s">
        <v>205</v>
      </c>
      <c r="N3" s="6">
        <v>1</v>
      </c>
      <c r="O3" s="181">
        <v>1</v>
      </c>
      <c r="P3" s="183">
        <v>1</v>
      </c>
      <c r="Q3" s="184">
        <v>1700</v>
      </c>
      <c r="R3" s="184">
        <v>1800</v>
      </c>
      <c r="S3" s="191">
        <v>2</v>
      </c>
      <c r="T3" s="186"/>
      <c r="U3" s="186"/>
      <c r="V3" s="186"/>
      <c r="W3" s="186"/>
      <c r="X3" s="186"/>
      <c r="Y3" s="186"/>
      <c r="Z3" s="186"/>
      <c r="AA3" s="186"/>
      <c r="AB3" s="186">
        <v>2</v>
      </c>
      <c r="AC3" s="188">
        <v>2</v>
      </c>
      <c r="AD3" s="186"/>
      <c r="AE3" s="186"/>
      <c r="AF3" s="186"/>
      <c r="AG3" s="186"/>
      <c r="AH3" s="186"/>
      <c r="AI3" s="186"/>
      <c r="AJ3" s="186"/>
      <c r="AK3" s="186"/>
      <c r="AL3" s="186">
        <v>7</v>
      </c>
      <c r="AM3" s="188">
        <v>3</v>
      </c>
      <c r="AN3" s="186"/>
      <c r="AO3" s="186"/>
      <c r="AP3" s="186"/>
      <c r="AQ3" s="186"/>
      <c r="AR3" s="186"/>
      <c r="AS3" s="186"/>
      <c r="AT3" s="186"/>
      <c r="AU3" s="186"/>
      <c r="AV3" s="186">
        <v>5</v>
      </c>
      <c r="AW3" s="188">
        <v>4</v>
      </c>
      <c r="AX3" s="186"/>
      <c r="AY3" s="186"/>
      <c r="AZ3" s="186"/>
      <c r="BA3" s="186"/>
      <c r="BB3" s="186"/>
      <c r="BC3" s="186"/>
      <c r="BD3" s="186"/>
      <c r="BE3" s="186"/>
      <c r="BF3" s="186">
        <v>9</v>
      </c>
      <c r="BG3" s="188">
        <v>4</v>
      </c>
      <c r="BH3" s="186"/>
      <c r="BI3" s="186"/>
      <c r="BJ3" s="186"/>
      <c r="BK3" s="186"/>
      <c r="BL3" s="186"/>
      <c r="BM3" s="186"/>
      <c r="BN3" s="186"/>
      <c r="BO3" s="186"/>
      <c r="BP3" s="186">
        <v>3</v>
      </c>
      <c r="BQ3" s="188">
        <v>1</v>
      </c>
      <c r="BR3" s="186"/>
      <c r="BS3" s="186"/>
      <c r="BT3" s="186"/>
      <c r="BU3" s="186"/>
      <c r="BV3" s="186"/>
      <c r="BW3" s="186"/>
      <c r="BX3" s="186"/>
      <c r="BY3" s="186"/>
      <c r="BZ3" s="186">
        <v>2</v>
      </c>
      <c r="CA3" s="188">
        <v>1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8"/>
      <c r="CL3" s="186"/>
      <c r="CM3" s="186"/>
      <c r="CN3" s="186"/>
      <c r="CO3" s="186"/>
      <c r="CP3" s="186"/>
      <c r="CQ3" s="186"/>
      <c r="CR3" s="186"/>
      <c r="CS3" s="186"/>
      <c r="CT3" s="186"/>
      <c r="CU3" s="188"/>
      <c r="CV3" s="186"/>
      <c r="CW3" s="186"/>
      <c r="CX3" s="186"/>
      <c r="CY3" s="186"/>
      <c r="CZ3" s="186"/>
      <c r="DA3" s="186"/>
      <c r="DB3" s="186"/>
      <c r="DC3" s="186"/>
      <c r="DD3" s="186"/>
      <c r="DE3" s="189">
        <v>2</v>
      </c>
      <c r="DF3" s="186">
        <v>4</v>
      </c>
      <c r="DG3" s="186"/>
      <c r="DH3" s="186">
        <v>6</v>
      </c>
      <c r="DI3" s="186"/>
      <c r="DJ3" s="186">
        <v>1</v>
      </c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17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28</v>
      </c>
      <c r="EB3" s="6">
        <f>DR3+DS3+DT3+DU3+DV3+DW3+DX3</f>
        <v>17</v>
      </c>
      <c r="EC3" s="6">
        <f>DY3+DZ3+EA3+EB3</f>
        <v>45</v>
      </c>
      <c r="ED3" s="6">
        <f>IF(DF3&gt;=1,1,0)</f>
        <v>1</v>
      </c>
      <c r="EE3" s="6">
        <f>IF(DK3&gt;=1,1,0)</f>
        <v>0</v>
      </c>
    </row>
    <row r="4" spans="1:135" x14ac:dyDescent="0.2">
      <c r="N4" s="6">
        <v>2</v>
      </c>
      <c r="O4" s="6">
        <v>1</v>
      </c>
      <c r="P4" s="42">
        <v>2</v>
      </c>
      <c r="Q4" s="10">
        <v>1600</v>
      </c>
      <c r="R4" s="10">
        <v>1700</v>
      </c>
      <c r="S4" s="9">
        <v>7</v>
      </c>
      <c r="T4" s="10"/>
      <c r="U4" s="10"/>
      <c r="V4" s="10"/>
      <c r="W4" s="10"/>
      <c r="X4" s="10"/>
      <c r="Y4" s="10"/>
      <c r="Z4" s="10"/>
      <c r="AA4" s="10"/>
      <c r="AB4" s="10"/>
      <c r="AC4" s="9">
        <v>8</v>
      </c>
      <c r="AD4" s="10"/>
      <c r="AE4" s="10"/>
      <c r="AF4" s="10"/>
      <c r="AG4" s="10"/>
      <c r="AH4" s="10"/>
      <c r="AI4" s="10"/>
      <c r="AJ4" s="10"/>
      <c r="AK4" s="10"/>
      <c r="AL4" s="10"/>
      <c r="AM4" s="9">
        <v>9</v>
      </c>
      <c r="AN4" s="10">
        <v>1</v>
      </c>
      <c r="AO4" s="10"/>
      <c r="AP4" s="10"/>
      <c r="AQ4" s="10"/>
      <c r="AR4" s="10"/>
      <c r="AS4" s="10"/>
      <c r="AT4" s="10"/>
      <c r="AU4" s="10">
        <v>2</v>
      </c>
      <c r="AV4" s="10"/>
      <c r="AW4" s="9">
        <v>3</v>
      </c>
      <c r="AX4" s="10">
        <v>1</v>
      </c>
      <c r="AY4" s="10"/>
      <c r="AZ4" s="10"/>
      <c r="BA4" s="10"/>
      <c r="BB4" s="10"/>
      <c r="BC4" s="10"/>
      <c r="BD4" s="10"/>
      <c r="BE4" s="10">
        <v>2</v>
      </c>
      <c r="BF4" s="10"/>
      <c r="BG4" s="9"/>
      <c r="BH4" s="10"/>
      <c r="BI4" s="10"/>
      <c r="BJ4" s="10">
        <v>2</v>
      </c>
      <c r="BK4" s="10"/>
      <c r="BL4" s="10"/>
      <c r="BM4" s="10"/>
      <c r="BN4" s="10"/>
      <c r="BO4" s="10">
        <v>1</v>
      </c>
      <c r="BP4" s="10"/>
      <c r="BQ4" s="9"/>
      <c r="BR4" s="10">
        <v>4</v>
      </c>
      <c r="BS4" s="10"/>
      <c r="BT4" s="10">
        <v>3</v>
      </c>
      <c r="BU4" s="10"/>
      <c r="BV4" s="10"/>
      <c r="BW4" s="10"/>
      <c r="BX4" s="10"/>
      <c r="BY4" s="10"/>
      <c r="BZ4" s="10"/>
      <c r="CA4" s="9"/>
      <c r="CB4" s="10">
        <v>2</v>
      </c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>
        <v>1</v>
      </c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27</v>
      </c>
      <c r="DS4" s="6">
        <f t="shared" ref="DS4:EA13" si="3">T4+AD4+AN4+AX4+BH4+BR4+CB4+CL4+CV4</f>
        <v>9</v>
      </c>
      <c r="DT4" s="6">
        <f t="shared" si="3"/>
        <v>0</v>
      </c>
      <c r="DU4" s="6">
        <f t="shared" si="3"/>
        <v>5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5</v>
      </c>
      <c r="EA4" s="6">
        <f t="shared" si="3"/>
        <v>0</v>
      </c>
      <c r="EB4" s="6">
        <f t="shared" ref="EB4:EB19" si="4">DR4+DS4+DT4+DU4+DV4+DW4+DX4</f>
        <v>41</v>
      </c>
      <c r="EC4" s="6">
        <f t="shared" ref="EC4:EC19" si="5">DY4+DZ4+EA4+EB4</f>
        <v>46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7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455</v>
      </c>
      <c r="D8" s="6">
        <f>A8*D3</f>
        <v>27755</v>
      </c>
      <c r="I8" s="96" t="s">
        <v>54</v>
      </c>
      <c r="J8" s="6">
        <f>TOTALS!D20*D3</f>
        <v>13420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2745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1525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9</v>
      </c>
      <c r="E14" s="6">
        <v>1</v>
      </c>
      <c r="F14" s="96">
        <f>(T203*0.2125)+(AD203*0.275)+(AN203*0.325)+(AX203*0.375)+(BH203*0.425)+(BR203*0.475)+(CB203*0.525)+(CL203*0.575)+(CV203*0.601)</f>
        <v>4.2509999999999994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5</v>
      </c>
      <c r="E16" s="6">
        <v>3</v>
      </c>
      <c r="F16" s="96">
        <f>(V203*0.2125)+(AF203*0.275)+(AP203*0.325)+(AZ203*0.375)+(BJ203*0.425)+(BT203*0.475)+(CD203*0.525)+(CN203*0.575)+(CX203*0.601)</f>
        <v>2.2749999999999999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>
        <f t="shared" ref="C22:C27" si="15">F14/B14</f>
        <v>0.47233333333333327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>
        <f t="shared" si="15"/>
        <v>0.45499999999999996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9.8901098901098905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5.4945054945054945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63.73626373626373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2</v>
      </c>
      <c r="P203" s="43"/>
      <c r="S203" s="44">
        <f>SUM(S3:S202)</f>
        <v>9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2</v>
      </c>
      <c r="AC203" s="44">
        <f t="shared" si="100"/>
        <v>10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7</v>
      </c>
      <c r="AM203" s="44">
        <f t="shared" si="101"/>
        <v>12</v>
      </c>
      <c r="AN203" s="29">
        <f t="shared" si="101"/>
        <v>1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2</v>
      </c>
      <c r="AV203" s="29">
        <f t="shared" si="101"/>
        <v>5</v>
      </c>
      <c r="AW203" s="44">
        <f t="shared" si="101"/>
        <v>7</v>
      </c>
      <c r="AX203" s="29">
        <f t="shared" si="101"/>
        <v>1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2</v>
      </c>
      <c r="BF203" s="29">
        <f t="shared" si="102"/>
        <v>9</v>
      </c>
      <c r="BG203" s="44">
        <f t="shared" si="102"/>
        <v>4</v>
      </c>
      <c r="BH203" s="29">
        <f t="shared" si="102"/>
        <v>0</v>
      </c>
      <c r="BI203" s="29">
        <f t="shared" si="102"/>
        <v>0</v>
      </c>
      <c r="BJ203" s="29">
        <f t="shared" si="102"/>
        <v>2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1</v>
      </c>
      <c r="BP203" s="29">
        <f t="shared" ref="BP203:CE203" si="103">SUM(BP3:BP202)</f>
        <v>3</v>
      </c>
      <c r="BQ203" s="44">
        <f t="shared" si="103"/>
        <v>1</v>
      </c>
      <c r="BR203" s="29">
        <f t="shared" si="103"/>
        <v>4</v>
      </c>
      <c r="BS203" s="29">
        <f t="shared" si="103"/>
        <v>0</v>
      </c>
      <c r="BT203" s="29">
        <f t="shared" si="103"/>
        <v>3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2</v>
      </c>
      <c r="CA203" s="44">
        <f t="shared" si="103"/>
        <v>1</v>
      </c>
      <c r="CB203" s="29">
        <f t="shared" si="103"/>
        <v>2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1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44</v>
      </c>
      <c r="DS203" s="29">
        <f t="shared" si="106"/>
        <v>9</v>
      </c>
      <c r="DT203" s="29">
        <f t="shared" si="106"/>
        <v>0</v>
      </c>
      <c r="DU203" s="29">
        <f t="shared" si="106"/>
        <v>5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5</v>
      </c>
      <c r="EA203" s="29">
        <f t="shared" si="106"/>
        <v>28</v>
      </c>
      <c r="EB203" s="29">
        <f t="shared" si="106"/>
        <v>58</v>
      </c>
      <c r="EC203" s="29">
        <f t="shared" si="106"/>
        <v>91</v>
      </c>
      <c r="ED203" s="29">
        <f t="shared" si="106"/>
        <v>1</v>
      </c>
      <c r="EE203" s="29">
        <f t="shared" si="106"/>
        <v>0</v>
      </c>
    </row>
    <row r="204" spans="13:135" x14ac:dyDescent="0.2">
      <c r="ED204" s="28">
        <f>ED203+EE203</f>
        <v>1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48" workbookViewId="0">
      <selection activeCell="H48" sqref="H48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25km Chunamon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63</v>
      </c>
      <c r="F8" s="45"/>
      <c r="H8" s="46" t="s">
        <v>79</v>
      </c>
      <c r="I8" s="45"/>
      <c r="J8" s="136" t="str">
        <f>ENTRY!L3</f>
        <v>NE/CD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11/25/18</v>
      </c>
      <c r="F10" s="45"/>
      <c r="H10" s="46" t="s">
        <v>83</v>
      </c>
      <c r="I10" s="46" t="s">
        <v>84</v>
      </c>
      <c r="J10" s="136" t="str">
        <f>ENTRY!G3</f>
        <v>56°13"22.1"</v>
      </c>
      <c r="K10" s="46" t="s">
        <v>85</v>
      </c>
      <c r="L10" s="136" t="str">
        <f>ENTRY!H3</f>
        <v>124°20'32.5"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61</v>
      </c>
      <c r="F11" s="45"/>
      <c r="H11" s="46" t="s">
        <v>87</v>
      </c>
      <c r="I11" s="45"/>
      <c r="J11" s="45"/>
      <c r="K11" s="136">
        <f>ENTRY!E3</f>
        <v>6050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223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44</v>
      </c>
      <c r="E18" s="80">
        <f>ENTRY!DS203</f>
        <v>9</v>
      </c>
      <c r="F18" s="89">
        <f>ENTRY!DT203</f>
        <v>0</v>
      </c>
      <c r="G18" s="80">
        <f>ENTRY!DU203</f>
        <v>5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220</v>
      </c>
      <c r="E20" s="100">
        <f>ENTRY!DS203/ENTRY!DQ203*10</f>
        <v>45</v>
      </c>
      <c r="F20" s="101">
        <f>ENTRY!DT203/ENTRY!DQ203*10</f>
        <v>0</v>
      </c>
      <c r="G20" s="100">
        <f>ENTRY!DU203/ENTRY!DQ203*10</f>
        <v>25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48.35164835164835</v>
      </c>
      <c r="E22" s="100">
        <f>ENTRY!J9/ENTRY!D8*100</f>
        <v>9.8901098901098905</v>
      </c>
      <c r="F22" s="101">
        <f>ENTRY!J10/ENTRY!D8*100</f>
        <v>0</v>
      </c>
      <c r="G22" s="100">
        <f>ENTRY!J11/ENTRY!D8*100</f>
        <v>5.4945054945054945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5</v>
      </c>
      <c r="H32" s="85"/>
      <c r="I32" s="103">
        <f>ENTRY!DZ203/ENTRY!DQ203*10</f>
        <v>25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28</v>
      </c>
      <c r="H33" s="87"/>
      <c r="I33" s="104">
        <f>ENTRY!EA203/ENTRY!DQ203*10</f>
        <v>140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2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33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58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63.73626373626373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223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9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2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10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7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12</v>
      </c>
      <c r="F53" s="80">
        <f>SUM(ENTRY!AN3:'ENTRY'!AN202)</f>
        <v>1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7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7</v>
      </c>
      <c r="F54" s="80">
        <f>SUM(ENTRY!AX3:'ENTRY'!AX202)</f>
        <v>1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11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4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2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4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1</v>
      </c>
      <c r="F56" s="80">
        <f>SUM(ENTRY!BR3:'ENTRY'!BR202)</f>
        <v>4</v>
      </c>
      <c r="G56" s="80">
        <f>SUM(ENTRY!BS3:'ENTRY'!BS202)</f>
        <v>0</v>
      </c>
      <c r="H56" s="80">
        <f>SUM(ENTRY!BT3:'ENTRY'!BT202)</f>
        <v>3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2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1</v>
      </c>
      <c r="F57" s="80">
        <f>SUM(ENTRY!CB3:'ENTRY'!CB202)</f>
        <v>2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1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44</v>
      </c>
      <c r="F60" s="144">
        <f t="shared" si="0"/>
        <v>9</v>
      </c>
      <c r="G60" s="144">
        <f t="shared" si="0"/>
        <v>0</v>
      </c>
      <c r="H60" s="144">
        <f t="shared" si="0"/>
        <v>5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33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224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opLeftCell="A3" workbookViewId="0">
      <selection activeCell="P30" sqref="P30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2</v>
      </c>
      <c r="C10" s="172"/>
      <c r="D10" s="79">
        <f>ENTRY!DG3</f>
        <v>0</v>
      </c>
      <c r="E10" s="79">
        <f>ENTRY!DI3</f>
        <v>0</v>
      </c>
      <c r="F10" s="79">
        <f>ENTRY!DH3</f>
        <v>6</v>
      </c>
      <c r="G10" s="80">
        <f>ENTRY!DJ3</f>
        <v>1</v>
      </c>
      <c r="H10" s="80">
        <f>ENTRY!DF3</f>
        <v>4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6</v>
      </c>
      <c r="G30" s="118">
        <f t="shared" si="0"/>
        <v>1</v>
      </c>
      <c r="H30" s="117">
        <f t="shared" si="0"/>
        <v>4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3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863.82481986877576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showGridLines="0" tabSelected="1" topLeftCell="A32" zoomScale="150" zoomScaleNormal="150" zoomScalePageLayoutView="150" workbookViewId="0">
      <selection activeCell="B47" sqref="B47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25km Chunamon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63</v>
      </c>
      <c r="F8" s="127"/>
      <c r="G8" s="127"/>
      <c r="H8" s="50"/>
      <c r="I8" s="126" t="s">
        <v>171</v>
      </c>
      <c r="J8" s="127"/>
      <c r="K8" s="127"/>
      <c r="L8" s="134" t="str">
        <f>ENTRY!L3</f>
        <v>NE/CD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61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9" t="str">
        <f>ENTRY!F3</f>
        <v>11/25/18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56°13"22.1"</v>
      </c>
      <c r="F11" s="133" t="s">
        <v>85</v>
      </c>
      <c r="G11" s="136" t="str">
        <f>ENTRY!H3</f>
        <v>124°20'32.5"</v>
      </c>
      <c r="H11" s="50"/>
      <c r="I11" s="129" t="s">
        <v>87</v>
      </c>
      <c r="J11" s="127"/>
      <c r="K11" s="127"/>
      <c r="L11" s="134">
        <f>ENTRY!E3</f>
        <v>6050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228</v>
      </c>
      <c r="F16" s="138"/>
      <c r="G16" s="138"/>
      <c r="H16" s="52" t="s">
        <v>176</v>
      </c>
      <c r="I16" s="50"/>
      <c r="J16" s="98" t="s">
        <v>212</v>
      </c>
      <c r="K16" s="50"/>
      <c r="L16" s="52" t="s">
        <v>177</v>
      </c>
      <c r="M16" s="138" t="s">
        <v>213</v>
      </c>
      <c r="N16" s="50"/>
      <c r="O16" s="15"/>
    </row>
    <row r="17" spans="1:15" x14ac:dyDescent="0.2">
      <c r="A17" s="14"/>
      <c r="B17" s="50"/>
      <c r="C17" s="50"/>
      <c r="D17" s="50"/>
      <c r="E17" s="138" t="s">
        <v>206</v>
      </c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211</v>
      </c>
      <c r="F18" s="138"/>
      <c r="G18" s="138"/>
      <c r="H18" s="52" t="s">
        <v>179</v>
      </c>
      <c r="I18" s="50"/>
      <c r="J18" s="98" t="s">
        <v>214</v>
      </c>
      <c r="K18" s="138"/>
      <c r="L18" s="52" t="s">
        <v>180</v>
      </c>
      <c r="M18" s="138" t="s">
        <v>215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90" t="s">
        <v>227</v>
      </c>
      <c r="G20" s="98"/>
      <c r="H20" s="52" t="s">
        <v>182</v>
      </c>
      <c r="I20" s="50"/>
      <c r="J20" s="98" t="s">
        <v>216</v>
      </c>
      <c r="K20" s="50"/>
      <c r="L20" s="52" t="s">
        <v>183</v>
      </c>
      <c r="M20" s="50"/>
      <c r="N20" s="138" t="s">
        <v>217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218</v>
      </c>
      <c r="F24" s="50"/>
      <c r="G24" s="50"/>
      <c r="H24" s="52" t="s">
        <v>186</v>
      </c>
      <c r="I24" s="50"/>
      <c r="J24" s="98" t="s">
        <v>218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219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220</v>
      </c>
      <c r="G30" s="50"/>
      <c r="H30" s="50"/>
      <c r="I30" s="52" t="s">
        <v>190</v>
      </c>
      <c r="J30" s="50"/>
      <c r="K30" s="50"/>
      <c r="L30" s="139" t="s">
        <v>234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142</v>
      </c>
      <c r="F32" s="50"/>
      <c r="G32" s="50"/>
      <c r="H32" s="50"/>
      <c r="I32" s="52" t="s">
        <v>192</v>
      </c>
      <c r="J32" s="50"/>
      <c r="K32" s="50"/>
      <c r="L32" s="98" t="s">
        <v>236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235</v>
      </c>
      <c r="F34" s="138"/>
      <c r="G34" s="50"/>
      <c r="H34" s="50"/>
      <c r="I34" s="52" t="s">
        <v>194</v>
      </c>
      <c r="J34" s="50"/>
      <c r="K34" s="50"/>
      <c r="L34" s="98" t="s">
        <v>238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98" t="s">
        <v>237</v>
      </c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221</v>
      </c>
      <c r="F38" s="178"/>
      <c r="G38" s="131"/>
      <c r="H38" s="50"/>
      <c r="I38" s="156" t="s">
        <v>197</v>
      </c>
      <c r="J38" s="50"/>
      <c r="K38" s="50"/>
      <c r="L38" s="138" t="s">
        <v>225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138" t="s">
        <v>226</v>
      </c>
      <c r="M39" s="50"/>
      <c r="N39" s="50"/>
      <c r="O39" s="15"/>
    </row>
    <row r="40" spans="1:15" x14ac:dyDescent="0.2">
      <c r="A40" s="14"/>
      <c r="B40" s="177" t="s">
        <v>229</v>
      </c>
      <c r="C40" s="50"/>
      <c r="D40" s="50"/>
      <c r="E40" s="50"/>
      <c r="F40" s="50"/>
      <c r="G40" s="50"/>
      <c r="H40" s="50"/>
      <c r="I40" s="50"/>
      <c r="J40" s="50"/>
      <c r="K40" s="50"/>
      <c r="L40" s="138"/>
      <c r="M40" s="50"/>
      <c r="N40" s="50"/>
      <c r="O40" s="15"/>
    </row>
    <row r="41" spans="1:15" x14ac:dyDescent="0.2">
      <c r="A41" s="14"/>
      <c r="B41" s="177" t="s">
        <v>230</v>
      </c>
      <c r="C41" s="50"/>
      <c r="D41" s="50"/>
      <c r="E41" s="50"/>
      <c r="F41" s="50"/>
      <c r="G41" s="50"/>
      <c r="H41" s="50"/>
      <c r="I41" s="50"/>
      <c r="J41" s="50"/>
      <c r="K41" s="50"/>
      <c r="L41" s="138"/>
      <c r="M41" s="50"/>
      <c r="N41" s="50"/>
      <c r="O41" s="15"/>
    </row>
    <row r="42" spans="1:15" x14ac:dyDescent="0.2">
      <c r="A42" s="14"/>
      <c r="B42" s="177" t="s">
        <v>231</v>
      </c>
      <c r="C42" s="50"/>
      <c r="D42" s="50"/>
      <c r="E42" s="50"/>
      <c r="F42" s="50"/>
      <c r="G42" s="50"/>
      <c r="H42" s="50"/>
      <c r="I42" s="50"/>
      <c r="J42" s="50"/>
      <c r="K42" s="50"/>
      <c r="L42" s="138"/>
      <c r="M42" s="50"/>
      <c r="N42" s="50"/>
      <c r="O42" s="15"/>
    </row>
    <row r="43" spans="1:15" x14ac:dyDescent="0.2">
      <c r="A43" s="14"/>
      <c r="B43" s="177" t="s">
        <v>232</v>
      </c>
      <c r="C43" s="50"/>
      <c r="D43" s="50"/>
      <c r="E43" s="50"/>
      <c r="F43" s="50"/>
      <c r="G43" s="50"/>
      <c r="H43" s="50"/>
      <c r="I43" s="50"/>
      <c r="J43" s="50"/>
      <c r="K43" s="50"/>
      <c r="L43" s="138"/>
      <c r="M43" s="50"/>
      <c r="N43" s="50"/>
      <c r="O43" s="15"/>
    </row>
    <row r="44" spans="1:15" x14ac:dyDescent="0.2">
      <c r="A44" s="14"/>
      <c r="B44" s="177" t="s">
        <v>233</v>
      </c>
      <c r="C44" s="50"/>
      <c r="D44" s="50"/>
      <c r="E44" s="50"/>
      <c r="F44" s="50"/>
      <c r="G44" s="50"/>
      <c r="H44" s="50"/>
      <c r="I44" s="50"/>
      <c r="J44" s="50"/>
      <c r="K44" s="50"/>
      <c r="L44" s="138"/>
      <c r="M44" s="50"/>
      <c r="N44" s="50"/>
      <c r="O44" s="15"/>
    </row>
    <row r="45" spans="1:15" x14ac:dyDescent="0.2">
      <c r="A45" s="14"/>
      <c r="B45" s="177" t="s">
        <v>240</v>
      </c>
      <c r="C45" s="50"/>
      <c r="D45" s="50"/>
      <c r="E45" s="50"/>
      <c r="F45" s="50"/>
      <c r="G45" s="50"/>
      <c r="H45" s="50"/>
      <c r="I45" s="50"/>
      <c r="J45" s="50"/>
      <c r="K45" s="50"/>
      <c r="L45" s="138"/>
      <c r="M45" s="50"/>
      <c r="N45" s="50"/>
      <c r="O45" s="15"/>
    </row>
    <row r="46" spans="1:15" x14ac:dyDescent="0.2">
      <c r="A46" s="14"/>
      <c r="B46" s="177" t="s">
        <v>239</v>
      </c>
      <c r="C46" s="50"/>
      <c r="D46" s="50"/>
      <c r="E46" s="50"/>
      <c r="F46" s="50"/>
      <c r="G46" s="50"/>
      <c r="H46" s="50"/>
      <c r="I46" s="50"/>
      <c r="J46" s="50"/>
      <c r="K46" s="50"/>
      <c r="L46" s="138"/>
      <c r="M46" s="50"/>
      <c r="N46" s="50"/>
      <c r="O46" s="15"/>
    </row>
    <row r="47" spans="1:15" x14ac:dyDescent="0.2">
      <c r="A47" s="14"/>
      <c r="B47" s="177"/>
      <c r="C47" s="50"/>
      <c r="D47" s="50"/>
      <c r="E47" s="50"/>
      <c r="F47" s="50"/>
      <c r="G47" s="50"/>
      <c r="H47" s="50"/>
      <c r="I47" s="50"/>
      <c r="J47" s="50"/>
      <c r="K47" s="50"/>
      <c r="L47" s="138"/>
      <c r="M47" s="50"/>
      <c r="N47" s="50"/>
      <c r="O47" s="15"/>
    </row>
    <row r="48" spans="1:15" x14ac:dyDescent="0.2">
      <c r="A48" s="76"/>
      <c r="B48" s="177" t="s">
        <v>222</v>
      </c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x14ac:dyDescent="0.2">
      <c r="A57" s="76"/>
      <c r="B57" s="98"/>
      <c r="C57" s="13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15"/>
    </row>
    <row r="58" spans="1:15" x14ac:dyDescent="0.2">
      <c r="A58" s="76"/>
      <c r="B58" s="98"/>
      <c r="C58" s="138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15"/>
    </row>
    <row r="59" spans="1:15" x14ac:dyDescent="0.2">
      <c r="A59" s="76"/>
      <c r="B59" s="98"/>
      <c r="C59" s="138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15"/>
    </row>
    <row r="60" spans="1:15" x14ac:dyDescent="0.2">
      <c r="A60" s="76"/>
      <c r="B60" s="98"/>
      <c r="C60" s="138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15"/>
    </row>
    <row r="61" spans="1:15" x14ac:dyDescent="0.2">
      <c r="A61" s="76"/>
      <c r="B61" s="98"/>
      <c r="C61" s="13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15"/>
    </row>
    <row r="62" spans="1:15" x14ac:dyDescent="0.2">
      <c r="A62" s="76"/>
      <c r="B62" s="98"/>
      <c r="C62" s="138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15"/>
    </row>
    <row r="63" spans="1:15" x14ac:dyDescent="0.2">
      <c r="A63" s="76"/>
      <c r="B63" s="98"/>
      <c r="C63" s="138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15"/>
    </row>
    <row r="64" spans="1:15" ht="13.5" thickBot="1" x14ac:dyDescent="0.25">
      <c r="A64" s="77"/>
      <c r="B64" s="137"/>
      <c r="C64" s="78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19"/>
    </row>
    <row r="6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2019-01-22T20:45:14Z</dcterms:modified>
</cp:coreProperties>
</file>