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<sst xmlns="http://schemas.openxmlformats.org/spreadsheetml/2006/main" count="283" uniqueCount="185">
  <si>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</si>
  <si>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</si>
  <si>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</si>
  <si>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</si>
  <si>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</si>
  <si>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</si>
  <si>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</si>
  <si>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</si>
  <si>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</si>
  <si>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</si>
  <si>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</si>
  <si>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</si>
  <si>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</si>
  <si>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</si>
  <si>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</si>
  <si>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</si>
  <si>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</si>
  <si>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</si>
  <si>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</si>
  <si>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</si>
  <si>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</si>
  <si>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</si>
  <si>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</si>
  <si>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</si>
  <si>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</si>
  <si>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</si>
  <si>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</si>
  <si>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</si>
  <si>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</si>
  <si>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</si>
  <si>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</si>
  <si>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</si>
  <si>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</si>
  <si>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</si>
  <si>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</si>
  <si>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</si>
  <si>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</si>
  <si>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</si>
  <si>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</si>
  <si>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</si>
  <si>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</si>
  <si>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</si>
  <si>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</si>
  <si>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</si>
  <si>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</si>
  <si>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</si>
  <si>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</si>
  <si>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</si>
  <si>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</si>
  <si>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</si>
  <si>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</si>
  <si>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</si>
  <si>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</si>
  <si>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</si>
  <si>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</si>
  <si>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</si>
  <si>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</si>
  <si>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</si>
  <si>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</si>
  <si>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</si>
  <si>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</si>
  <si>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</si>
  <si>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</si>
  <si>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</si>
  <si>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</si>
  <si>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</si>
  <si>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</si>
  <si>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</si>
  <si>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</si>
  <si>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</si>
  <si>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</si>
  <si>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</si>
  <si>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</si>
  <si>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</si>
  <si>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</si>
  <si>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</si>
  <si>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</si>
  <si>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</si>
  <si>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</si>
  <si>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</si>
  <si>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</si>
  <si>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</si>
  <si>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</si>
  <si>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</si>
  <si>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</si>
  <si>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</si>
  <si>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</si>
  <si>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</si>
  <si>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</si>
  <si>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</si>
  <si>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</si>
  <si>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</si>
  <si>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</si>
  <si>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</si>
  <si>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</si>
  <si>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</si>
  <si>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</si>
  <si>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</si>
  <si>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</si>
  <si>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</si>
  <si>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</si>
  <si>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</si>
  <si>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</si>
  <si>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</si>
  <si>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</si>
  <si>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</si>
  <si>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</si>
  <si>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</si>
  <si>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</si>
  <si>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</si>
  <si>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</si>
  <si>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</si>
  <si>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</si>
  <si>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</si>
  <si>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</si>
  <si>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</si>
  <si>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</si>
  <si>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</si>
  <si>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</si>
  <si>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</si>
  <si>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</si>
  <si>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</si>
  <si>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</si>
  <si>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</si>
  <si>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</si>
  <si>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</si>
  <si>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</si>
  <si>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</si>
  <si>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</si>
  <si>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</si>
  <si>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</si>
  <si>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</si>
  <si>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</si>
  <si>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</si>
  <si>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</si>
  <si>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</si>
  <si>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</si>
  <si>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</si>
  <si>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</si>
  <si>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</si>
  <si>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</si>
  <si>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</si>
  <si>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</si>
  <si>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</si>
  <si>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</si>
  <si>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</si>
  <si>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</si>
  <si>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</si>
  <si>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</si>
  <si>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</si>
  <si>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</si>
  <si>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</si>
  <si>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</si>
  <si>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</si>
  <si>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</si>
  <si>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</si>
  <si>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</si>
  <si>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</si>
  <si>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</si>
  <si>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</si>
  <si>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N/A</t>
  </si>
  <si>
    <t>700m</t>
  </si>
  <si>
    <t>20km Chunamon</t>
  </si>
  <si>
    <t>11/26/18</t>
  </si>
  <si>
    <t>56°11'34.7"</t>
  </si>
  <si>
    <t>124°22'21.7"</t>
  </si>
  <si>
    <t>AO</t>
  </si>
  <si>
    <t>S, SBl (Ep)</t>
  </si>
  <si>
    <t>20-60%</t>
  </si>
  <si>
    <t>Stream</t>
  </si>
  <si>
    <t>E</t>
  </si>
  <si>
    <t>Gentle - Steep slopes</t>
  </si>
  <si>
    <t>4WD + 720m walk-in</t>
  </si>
  <si>
    <t>Establish new trails</t>
  </si>
  <si>
    <t>Endemic</t>
  </si>
  <si>
    <t>Minor 2019</t>
  </si>
  <si>
    <t>Ground survey</t>
  </si>
  <si>
    <t>No action</t>
  </si>
  <si>
    <t xml:space="preserve">        The top, uphill (west side) portion of Poly 67 is a ~ 20yr old plantation (4-10cm DBH) with some taller residual balsam. This plantation began @ ~ 240m on S/L 1. The strip line was deviated below the plantation to survey susceptable timber.  Although a small IBS population exists, the poly itself has a mixed aged class and is bound on all sides by historic logging and plantation. Therefore the spread potential is limited. </t>
  </si>
  <si>
    <t>2016*</t>
  </si>
  <si>
    <t>* Includes all trees infested in 2016 and earlier.</t>
  </si>
  <si>
    <t>Chunamon</t>
  </si>
  <si>
    <t xml:space="preserve">714m@235° from 20km </t>
  </si>
  <si>
    <t>Unknown</t>
  </si>
  <si>
    <t>* No bark patch - No standing Code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</si>
</sst>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18" fillId="0" borderId="0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A3" sqref="A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5.7109375" style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162</v>
      </c>
      <c r="C3" s="143">
        <v>67</v>
      </c>
      <c r="D3" s="143">
        <v>14</v>
      </c>
      <c r="E3" s="143" t="s">
        <v>161</v>
      </c>
      <c r="F3" s="144" t="s">
        <v>163</v>
      </c>
      <c r="G3" s="143" t="s">
        <v>164</v>
      </c>
      <c r="H3" s="143" t="s">
        <v>165</v>
      </c>
      <c r="I3" s="1" t="s">
        <v>156</v>
      </c>
      <c r="J3" s="1" t="s">
        <v>157</v>
      </c>
      <c r="K3" s="1" t="s">
        <v>158</v>
      </c>
      <c r="L3" s="143" t="s">
        <v>166</v>
      </c>
      <c r="M3" s="1" t="s">
        <v>159</v>
      </c>
      <c r="N3" s="1">
        <v>1</v>
      </c>
      <c r="O3" s="143">
        <v>0</v>
      </c>
      <c r="P3" s="145"/>
      <c r="Q3" s="146">
        <v>200</v>
      </c>
      <c r="R3" s="146">
        <v>300</v>
      </c>
      <c r="S3" s="153">
        <v>4</v>
      </c>
      <c r="T3" s="148"/>
      <c r="U3" s="148"/>
      <c r="V3" s="148"/>
      <c r="W3" s="148"/>
      <c r="X3" s="148"/>
      <c r="Y3" s="148"/>
      <c r="Z3" s="148">
        <v>6</v>
      </c>
      <c r="AA3" s="148"/>
      <c r="AB3" s="148"/>
      <c r="AC3" s="150">
        <v>3</v>
      </c>
      <c r="AD3" s="148"/>
      <c r="AE3" s="148"/>
      <c r="AF3" s="148"/>
      <c r="AG3" s="148"/>
      <c r="AH3" s="148"/>
      <c r="AI3" s="148"/>
      <c r="AJ3" s="148">
        <v>2</v>
      </c>
      <c r="AK3" s="148"/>
      <c r="AL3" s="148"/>
      <c r="AM3" s="150">
        <v>1</v>
      </c>
      <c r="AN3" s="148"/>
      <c r="AO3" s="148"/>
      <c r="AP3" s="148"/>
      <c r="AQ3" s="148"/>
      <c r="AR3" s="148"/>
      <c r="AS3" s="148"/>
      <c r="AT3" s="148"/>
      <c r="AU3" s="148"/>
      <c r="AV3" s="148"/>
      <c r="AW3" s="150">
        <v>1</v>
      </c>
      <c r="AX3" s="148"/>
      <c r="AY3" s="148"/>
      <c r="AZ3" s="148"/>
      <c r="BA3" s="148"/>
      <c r="BB3" s="148">
        <v>1</v>
      </c>
      <c r="BC3" s="148"/>
      <c r="BD3" s="148"/>
      <c r="BE3" s="148"/>
      <c r="BF3" s="148"/>
      <c r="BG3" s="150">
        <v>1</v>
      </c>
      <c r="BH3" s="148"/>
      <c r="BI3" s="148"/>
      <c r="BJ3" s="148"/>
      <c r="BK3" s="148"/>
      <c r="BL3" s="148">
        <v>1</v>
      </c>
      <c r="BM3" s="148"/>
      <c r="BN3" s="148"/>
      <c r="BO3" s="148"/>
      <c r="BP3" s="148"/>
      <c r="BQ3" s="150"/>
      <c r="BR3" s="148"/>
      <c r="BS3" s="148"/>
      <c r="BT3" s="148"/>
      <c r="BU3" s="148"/>
      <c r="BV3" s="148"/>
      <c r="BW3" s="148"/>
      <c r="BX3" s="148"/>
      <c r="BY3" s="148"/>
      <c r="BZ3" s="148"/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10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2</v>
      </c>
      <c r="DX3" s="1">
        <f t="shared" si="0"/>
        <v>0</v>
      </c>
      <c r="DY3" s="1">
        <f t="shared" si="0"/>
        <v>8</v>
      </c>
      <c r="DZ3" s="1">
        <f t="shared" si="0"/>
        <v>0</v>
      </c>
      <c r="EA3" s="1">
        <f t="shared" si="0"/>
        <v>0</v>
      </c>
      <c r="EB3" s="1">
        <f>DR3+DS3+DT3+DU3+DV3+DW3+DX3</f>
        <v>12</v>
      </c>
      <c r="EC3" s="1">
        <f>DY3+DZ3+EA3+EB3</f>
        <v>20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200</v>
      </c>
      <c r="D8" s="1">
        <f>A8*D3</f>
        <v>2800</v>
      </c>
      <c r="I8" s="87" t="s">
        <v>54</v>
      </c>
      <c r="J8" s="1">
        <f>TOTALS!D20*D3</f>
        <v>1400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280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2</v>
      </c>
      <c r="E18" s="1">
        <v>5</v>
      </c>
      <c r="F18" s="87">
        <f>(X203*0.2125)+(AH203*0.275)+(AR203*0.325)+(BB203*0.375)+(BL203*0.425)+(BV203*0.475)+(CF203*0.525)+(CP203*0.575)+(CZ203*0.601)</f>
        <v>0.8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>
        <f t="shared" si="15"/>
        <v>0.4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10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60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4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6</v>
      </c>
      <c r="AA203" s="22">
        <f t="shared" si="100"/>
        <v>0</v>
      </c>
      <c r="AB203" s="22">
        <f t="shared" si="100"/>
        <v>0</v>
      </c>
      <c r="AC203" s="37">
        <f t="shared" si="100"/>
        <v>3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2</v>
      </c>
      <c r="AK203" s="22">
        <f t="shared" si="101"/>
        <v>0</v>
      </c>
      <c r="AL203" s="22">
        <f t="shared" si="101"/>
        <v>0</v>
      </c>
      <c r="AM203" s="37">
        <f t="shared" si="101"/>
        <v>1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0</v>
      </c>
      <c r="AU203" s="22">
        <f t="shared" si="101"/>
        <v>0</v>
      </c>
      <c r="AV203" s="22">
        <f t="shared" si="101"/>
        <v>0</v>
      </c>
      <c r="AW203" s="37">
        <f t="shared" si="101"/>
        <v>1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1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0</v>
      </c>
      <c r="BG203" s="37">
        <f t="shared" si="102"/>
        <v>1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1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0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10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2</v>
      </c>
      <c r="DX203" s="22">
        <f t="shared" si="106"/>
        <v>0</v>
      </c>
      <c r="DY203" s="22">
        <f t="shared" si="106"/>
        <v>8</v>
      </c>
      <c r="DZ203" s="22">
        <f t="shared" si="106"/>
        <v>0</v>
      </c>
      <c r="EA203" s="22">
        <f t="shared" si="106"/>
        <v>0</v>
      </c>
      <c r="EB203" s="22">
        <f t="shared" si="106"/>
        <v>12</v>
      </c>
      <c r="EC203" s="22">
        <f t="shared" si="106"/>
        <v>20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workbookViewId="0">
      <selection activeCell="N14" sqref="N14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20km Chunamon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67</v>
      </c>
      <c r="F8" s="38"/>
      <c r="H8" s="39" t="s">
        <v>79</v>
      </c>
      <c r="I8" s="38"/>
      <c r="J8" s="119" t="str">
        <f>ENTRY!L3</f>
        <v>AO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 t="str">
        <f>ENTRY!F3</f>
        <v>11/26/18</v>
      </c>
      <c r="F10" s="38"/>
      <c r="H10" s="39" t="s">
        <v>83</v>
      </c>
      <c r="I10" s="39" t="s">
        <v>84</v>
      </c>
      <c r="J10" s="119" t="str">
        <f>ENTRY!G3</f>
        <v>56°11'34.7"</v>
      </c>
      <c r="K10" s="39" t="s">
        <v>85</v>
      </c>
      <c r="L10" s="119" t="str">
        <f>ENTRY!H3</f>
        <v>124°22'21.7"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14</v>
      </c>
      <c r="F11" s="38"/>
      <c r="H11" s="39" t="s">
        <v>87</v>
      </c>
      <c r="I11" s="38"/>
      <c r="J11" s="38"/>
      <c r="K11" s="119" t="str">
        <f>ENTRY!E3</f>
        <v>700m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179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10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2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100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20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50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10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8</v>
      </c>
      <c r="H31" s="74"/>
      <c r="I31" s="92">
        <f>ENTRY!DY203/ENTRY!DQ203*10</f>
        <v>80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8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12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60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179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4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6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3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2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1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0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1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1</v>
      </c>
      <c r="K54" s="72">
        <f>SUM(ENTRY!BC3:'ENTRY'!BC202)</f>
        <v>0</v>
      </c>
      <c r="L54" s="79">
        <f>ENTRY!BD203+ENTRY!BE203+ENTRY!BF203</f>
        <v>0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1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1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0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10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2</v>
      </c>
      <c r="K60" s="127">
        <f t="shared" si="0"/>
        <v>0</v>
      </c>
      <c r="L60" s="128">
        <f t="shared" si="0"/>
        <v>8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180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zoomScale="150" zoomScaleNormal="150" zoomScalePageLayoutView="150" workbookViewId="0">
      <selection activeCell="E13" sqref="E13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8.8554687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20km Chunamon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67</v>
      </c>
      <c r="F8" s="110"/>
      <c r="G8" s="110"/>
      <c r="H8" s="43"/>
      <c r="I8" s="109" t="s">
        <v>125</v>
      </c>
      <c r="J8" s="110"/>
      <c r="K8" s="110"/>
      <c r="L8" s="117" t="str">
        <f>ENTRY!L3</f>
        <v>AO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14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 t="str">
        <f>ENTRY!F3</f>
        <v>11/26/18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56°11'34.7"</v>
      </c>
      <c r="F11" s="116" t="s">
        <v>85</v>
      </c>
      <c r="G11" s="119" t="str">
        <f>ENTRY!H3</f>
        <v>124°22'21.7"</v>
      </c>
      <c r="H11" s="43"/>
      <c r="I11" s="112" t="s">
        <v>87</v>
      </c>
      <c r="J11" s="110"/>
      <c r="K11" s="110"/>
      <c r="L11" s="117" t="str">
        <f>ENTRY!E3</f>
        <v>700m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21" t="s">
        <v>182</v>
      </c>
      <c r="F16" s="121"/>
      <c r="G16" s="121"/>
      <c r="H16" s="45" t="s">
        <v>130</v>
      </c>
      <c r="I16" s="43"/>
      <c r="J16" s="88" t="s">
        <v>167</v>
      </c>
      <c r="K16" s="43"/>
      <c r="L16" s="45" t="s">
        <v>131</v>
      </c>
      <c r="M16" s="121" t="s">
        <v>168</v>
      </c>
      <c r="N16" s="43"/>
      <c r="O16" s="9"/>
    </row>
    <row r="17" spans="1:15" x14ac:dyDescent="0.2">
      <c r="A17" s="8"/>
      <c r="B17" s="43"/>
      <c r="C17" s="43"/>
      <c r="D17" s="43"/>
      <c r="E17" s="121" t="s">
        <v>181</v>
      </c>
      <c r="F17" s="121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171</v>
      </c>
      <c r="F18" s="121"/>
      <c r="G18" s="121"/>
      <c r="H18" s="45" t="s">
        <v>133</v>
      </c>
      <c r="I18" s="43"/>
      <c r="J18" s="88" t="s">
        <v>169</v>
      </c>
      <c r="K18" s="121"/>
      <c r="L18" s="45" t="s">
        <v>134</v>
      </c>
      <c r="M18" s="121" t="s">
        <v>170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2" t="s">
        <v>183</v>
      </c>
      <c r="G20" s="88"/>
      <c r="H20" s="45" t="s">
        <v>136</v>
      </c>
      <c r="I20" s="43"/>
      <c r="J20" s="88" t="s">
        <v>160</v>
      </c>
      <c r="K20" s="43"/>
      <c r="L20" s="45" t="s">
        <v>137</v>
      </c>
      <c r="M20" s="43"/>
      <c r="N20" s="121">
        <v>922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172</v>
      </c>
      <c r="F24" s="43"/>
      <c r="G24" s="43"/>
      <c r="H24" s="45" t="s">
        <v>140</v>
      </c>
      <c r="I24" s="43"/>
      <c r="J24" s="88" t="s">
        <v>172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173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174</v>
      </c>
      <c r="G30" s="43"/>
      <c r="H30" s="43"/>
      <c r="I30" s="45" t="s">
        <v>144</v>
      </c>
      <c r="J30" s="43"/>
      <c r="K30" s="43"/>
      <c r="L30" s="122" t="s">
        <v>123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123</v>
      </c>
      <c r="F32" s="43"/>
      <c r="G32" s="43"/>
      <c r="H32" s="43"/>
      <c r="I32" s="45" t="s">
        <v>146</v>
      </c>
      <c r="J32" s="43"/>
      <c r="K32" s="43"/>
      <c r="L32" s="88" t="s">
        <v>123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175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176</v>
      </c>
      <c r="F38" s="140"/>
      <c r="G38" s="114"/>
      <c r="H38" s="43"/>
      <c r="I38" s="137" t="s">
        <v>151</v>
      </c>
      <c r="J38" s="43"/>
      <c r="K38" s="43"/>
      <c r="L38" s="121" t="s">
        <v>177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5" t="s">
        <v>178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9"/>
    </row>
    <row r="41" spans="1:15" x14ac:dyDescent="0.2">
      <c r="A41" s="69"/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9"/>
    </row>
    <row r="42" spans="1:15" x14ac:dyDescent="0.2">
      <c r="A42" s="69"/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9"/>
    </row>
    <row r="43" spans="1:15" x14ac:dyDescent="0.2">
      <c r="A43" s="69"/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9"/>
    </row>
    <row r="44" spans="1:15" x14ac:dyDescent="0.2">
      <c r="A44" s="69"/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9"/>
    </row>
    <row r="45" spans="1:15" x14ac:dyDescent="0.2">
      <c r="A45" s="69"/>
      <c r="B45" s="154" t="s">
        <v>184</v>
      </c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mergeCells count="1">
    <mergeCell ref="B40:N44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2019-01-22T21:20:41Z</dcterms:modified>
</cp:coreProperties>
</file>