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4" l="1"/>
  <c r="B10" i="3"/>
  <c r="D10" i="3"/>
  <c r="E10" i="3"/>
  <c r="F10" i="3"/>
  <c r="G10" i="3"/>
  <c r="H10" i="3"/>
  <c r="I10" i="3"/>
  <c r="J10" i="3"/>
  <c r="K10" i="3"/>
  <c r="L10" i="3"/>
  <c r="M10" i="3"/>
  <c r="I30" i="3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<sst xmlns="http://schemas.openxmlformats.org/spreadsheetml/2006/main" count="354" uniqueCount="231">
  <si>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</si>
  <si>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</si>
  <si>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</si>
  <si>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</si>
  <si>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</si>
  <si>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</si>
  <si>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</si>
  <si>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</si>
  <si>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</si>
  <si>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</si>
  <si>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</si>
  <si>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</si>
  <si>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</si>
  <si>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</si>
  <si>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</si>
  <si>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</si>
  <si>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</si>
  <si>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</si>
  <si>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</si>
  <si>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</si>
  <si>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</si>
  <si>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</si>
  <si>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</si>
  <si>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</si>
  <si>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</si>
  <si>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</si>
  <si>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</si>
  <si>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</si>
  <si>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</si>
  <si>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</si>
  <si>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</si>
  <si>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</si>
  <si>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</si>
  <si>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</si>
  <si>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</si>
  <si>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</si>
  <si>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</si>
  <si>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</si>
  <si>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</si>
  <si>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</si>
  <si>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</si>
  <si>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</si>
  <si>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</si>
  <si>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</si>
  <si>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</si>
  <si>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</si>
  <si>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</si>
  <si>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</si>
  <si>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</si>
  <si>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</si>
  <si>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</si>
  <si>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</si>
  <si>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</si>
  <si>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</si>
  <si>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</si>
  <si>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</si>
  <si>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</si>
  <si>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</si>
  <si>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</si>
  <si>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</si>
  <si>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</si>
  <si>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</si>
  <si>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</si>
  <si>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</si>
  <si>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</si>
  <si>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</si>
  <si>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</si>
  <si>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</si>
  <si>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</si>
  <si>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</si>
  <si>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</si>
  <si>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</si>
  <si>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</si>
  <si>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</si>
  <si>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</si>
  <si>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</si>
  <si>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</si>
  <si>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</si>
  <si>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</si>
  <si>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</si>
  <si>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</si>
  <si>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</si>
  <si>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</si>
  <si>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</si>
  <si>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</si>
  <si>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</si>
  <si>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</si>
  <si>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</si>
  <si>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</si>
  <si>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</si>
  <si>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</si>
  <si>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</si>
  <si>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</si>
  <si>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</si>
  <si>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</si>
  <si>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</si>
  <si>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</si>
  <si>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</si>
  <si>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</si>
  <si>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</si>
  <si>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</si>
  <si>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</si>
  <si>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</si>
  <si>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</si>
  <si>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</si>
  <si>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</si>
  <si>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</si>
  <si>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</si>
  <si>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</si>
  <si>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</si>
  <si>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</si>
  <si>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</si>
  <si>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</si>
  <si>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</si>
  <si>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</si>
  <si>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</si>
  <si>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</si>
  <si>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</si>
  <si>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</si>
  <si>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</si>
  <si>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</si>
  <si>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</si>
  <si>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</si>
  <si>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</si>
  <si>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</si>
  <si>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</si>
  <si>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</si>
  <si>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</si>
  <si>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</si>
  <si>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</si>
  <si>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</si>
  <si>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</si>
  <si>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</si>
  <si>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</si>
  <si>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</si>
  <si>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</si>
  <si>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</si>
  <si>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</si>
  <si>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</si>
  <si>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</si>
  <si>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</si>
  <si>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</si>
  <si>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</si>
  <si>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</si>
  <si>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</si>
  <si>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</si>
  <si>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</si>
  <si>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</si>
  <si>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</si>
  <si>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</si>
  <si>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</si>
  <si>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</si>
  <si>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</si>
  <si>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</si>
  <si>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</si>
  <si>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</si>
  <si>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</si>
  <si>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</si>
  <si>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</si>
  <si>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</si>
  <si>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</si>
  <si>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</si>
  <si>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</si>
  <si>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</si>
  <si>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</si>
  <si>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</si>
  <si>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</si>
  <si>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</si>
  <si>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</si>
  <si>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</si>
  <si>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</si>
  <si>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</si>
  <si>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</si>
  <si>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</si>
  <si>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</si>
  <si>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</si>
  <si>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</si>
  <si>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</si>
  <si>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</si>
  <si>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</si>
  <si>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</si>
  <si>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</si>
  <si>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</si>
  <si>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</si>
  <si>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</si>
  <si>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</si>
  <si>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</si>
  <si>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</si>
  <si>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</si>
  <si>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</si>
  <si>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</si>
  <si>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</si>
  <si>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</si>
  <si>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</si>
  <si>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</si>
  <si>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</si>
  <si>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</si>
  <si>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</si>
  <si>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</si>
  <si>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</si>
  <si>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</si>
  <si>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</si>
  <si>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</si>
  <si>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</si>
  <si>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</si>
  <si>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</si>
  <si>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</si>
  <si>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Ground survey</t>
  </si>
  <si>
    <t>NE</t>
  </si>
  <si>
    <t>N/A</t>
  </si>
  <si>
    <t xml:space="preserve">Ground survey </t>
  </si>
  <si>
    <t>Ospika</t>
  </si>
  <si>
    <t>56°15'07.9"</t>
  </si>
  <si>
    <t>124°05'08.8"</t>
  </si>
  <si>
    <t>Ospika Dump</t>
  </si>
  <si>
    <t>~750m NE of Ospika Dump</t>
  </si>
  <si>
    <t>S, S(Ac), S(Ac)</t>
  </si>
  <si>
    <t>0-45%</t>
  </si>
  <si>
    <t>All</t>
  </si>
  <si>
    <t>Moose/Lynx</t>
  </si>
  <si>
    <t>Flat - Gentle slopes</t>
  </si>
  <si>
    <t>4WD + 750m walk-in</t>
  </si>
  <si>
    <t>Establish new roads</t>
  </si>
  <si>
    <t>Endemic</t>
  </si>
  <si>
    <t>Major 2019/Minor 2020</t>
  </si>
  <si>
    <t>Low - Moderate</t>
  </si>
  <si>
    <t xml:space="preserve">   Poly 70 has an endemic beetle population (only one Code 1 and a couple Code 5 mapped on line - S/L2), but has a large volume of susceptable spruce. Harvest boundary ribbons have been hung throughout the poly. If logging has not begun by fall 2019; Poly 70 should be monitored. </t>
  </si>
  <si>
    <t>* Bark patch taken @ 380m (S/L2) - No Code 1 within the probe section.</t>
  </si>
  <si>
    <t>680m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</si>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</sst>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20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vertical="top" wrapText="1"/>
    </xf>
    <xf numFmtId="0" fontId="1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E1" zoomScale="150" zoomScaleNormal="150" zoomScalePageLayoutView="150" workbookViewId="0">
      <selection activeCell="DG19" sqref="DG19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10.4257812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211</v>
      </c>
      <c r="C3" s="180">
        <v>70</v>
      </c>
      <c r="D3" s="180">
        <v>17</v>
      </c>
      <c r="E3" s="180">
        <v>1675</v>
      </c>
      <c r="F3" s="181">
        <v>43448</v>
      </c>
      <c r="G3" s="180" t="s">
        <v>212</v>
      </c>
      <c r="H3" s="180" t="s">
        <v>213</v>
      </c>
      <c r="I3" s="6" t="s">
        <v>202</v>
      </c>
      <c r="J3" s="6" t="s">
        <v>203</v>
      </c>
      <c r="K3" s="6" t="s">
        <v>204</v>
      </c>
      <c r="L3" s="180" t="s">
        <v>208</v>
      </c>
      <c r="M3" s="6" t="s">
        <v>205</v>
      </c>
      <c r="N3" s="6">
        <v>1</v>
      </c>
      <c r="O3" s="180">
        <v>0</v>
      </c>
      <c r="P3" s="182">
        <v>1</v>
      </c>
      <c r="Q3" s="183">
        <v>250</v>
      </c>
      <c r="R3" s="183">
        <v>350</v>
      </c>
      <c r="S3" s="189">
        <v>3</v>
      </c>
      <c r="T3" s="185"/>
      <c r="U3" s="185"/>
      <c r="V3" s="185"/>
      <c r="W3" s="185"/>
      <c r="X3" s="185"/>
      <c r="Y3" s="185"/>
      <c r="Z3" s="185"/>
      <c r="AA3" s="185"/>
      <c r="AB3" s="185"/>
      <c r="AC3" s="187">
        <v>8</v>
      </c>
      <c r="AD3" s="185"/>
      <c r="AE3" s="185"/>
      <c r="AF3" s="185"/>
      <c r="AG3" s="185"/>
      <c r="AH3" s="185"/>
      <c r="AI3" s="185"/>
      <c r="AJ3" s="185"/>
      <c r="AK3" s="185"/>
      <c r="AL3" s="185"/>
      <c r="AM3" s="187">
        <v>11</v>
      </c>
      <c r="AN3" s="185"/>
      <c r="AO3" s="185"/>
      <c r="AP3" s="185"/>
      <c r="AQ3" s="185"/>
      <c r="AR3" s="185"/>
      <c r="AS3" s="185"/>
      <c r="AT3" s="185"/>
      <c r="AU3" s="185"/>
      <c r="AV3" s="185"/>
      <c r="AW3" s="187">
        <v>7</v>
      </c>
      <c r="AX3" s="185"/>
      <c r="AY3" s="185"/>
      <c r="AZ3" s="185"/>
      <c r="BA3" s="185"/>
      <c r="BB3" s="185"/>
      <c r="BC3" s="185"/>
      <c r="BD3" s="185"/>
      <c r="BE3" s="185"/>
      <c r="BF3" s="185"/>
      <c r="BG3" s="187">
        <v>3</v>
      </c>
      <c r="BH3" s="185"/>
      <c r="BI3" s="185"/>
      <c r="BJ3" s="185"/>
      <c r="BK3" s="185"/>
      <c r="BL3" s="185"/>
      <c r="BM3" s="185"/>
      <c r="BN3" s="185"/>
      <c r="BO3" s="185"/>
      <c r="BP3" s="185"/>
      <c r="BQ3" s="187">
        <v>7</v>
      </c>
      <c r="BR3" s="185"/>
      <c r="BS3" s="185"/>
      <c r="BT3" s="185"/>
      <c r="BU3" s="185"/>
      <c r="BV3" s="185"/>
      <c r="BW3" s="185"/>
      <c r="BX3" s="185"/>
      <c r="BY3" s="185"/>
      <c r="BZ3" s="185"/>
      <c r="CA3" s="187"/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/>
      <c r="DG3" s="185"/>
      <c r="DH3" s="185"/>
      <c r="DI3" s="185"/>
      <c r="DJ3" s="185"/>
      <c r="DK3" s="185">
        <v>2</v>
      </c>
      <c r="DL3" s="185"/>
      <c r="DM3" s="185">
        <v>1</v>
      </c>
      <c r="DN3" s="185"/>
      <c r="DO3" s="185">
        <v>7</v>
      </c>
      <c r="DP3" s="16"/>
      <c r="DQ3" s="6">
        <f>IF(R3&gt;=1,1,0)</f>
        <v>1</v>
      </c>
      <c r="DR3" s="6">
        <f t="shared" ref="DR3:EA3" si="0">S3+AC3+AM3+AW3+BG3+BQ3+CA3+CK3+CU3</f>
        <v>39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39</v>
      </c>
      <c r="EC3" s="6">
        <f>DY3+DZ3+EA3+EB3</f>
        <v>39</v>
      </c>
      <c r="ED3" s="6">
        <f>IF(DF3&gt;=1,1,0)</f>
        <v>0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390</v>
      </c>
      <c r="D8" s="6">
        <f>A8*D3</f>
        <v>6630</v>
      </c>
      <c r="I8" s="96" t="s">
        <v>54</v>
      </c>
      <c r="J8" s="6">
        <f>TOTALS!D20*D3</f>
        <v>6630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100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8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7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3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7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39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39</v>
      </c>
      <c r="EC203" s="29">
        <f t="shared" si="106"/>
        <v>39</v>
      </c>
      <c r="ED203" s="29">
        <f t="shared" si="106"/>
        <v>0</v>
      </c>
      <c r="EE203" s="29">
        <f t="shared" si="106"/>
        <v>1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8554687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Ospika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70</v>
      </c>
      <c r="F8" s="45"/>
      <c r="H8" s="46" t="s">
        <v>79</v>
      </c>
      <c r="I8" s="45"/>
      <c r="J8" s="136" t="str">
        <f>ENTRY!L3</f>
        <v>NE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43448</v>
      </c>
      <c r="F10" s="45"/>
      <c r="H10" s="46" t="s">
        <v>83</v>
      </c>
      <c r="I10" s="46" t="s">
        <v>84</v>
      </c>
      <c r="J10" s="136" t="str">
        <f>ENTRY!G3</f>
        <v>56°15'07.9"</v>
      </c>
      <c r="K10" s="46" t="s">
        <v>85</v>
      </c>
      <c r="L10" s="136" t="str">
        <f>ENTRY!H3</f>
        <v>124°05'08.8"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17</v>
      </c>
      <c r="F11" s="45"/>
      <c r="H11" s="46" t="s">
        <v>87</v>
      </c>
      <c r="I11" s="45"/>
      <c r="J11" s="45"/>
      <c r="K11" s="136">
        <f>ENTRY!E3</f>
        <v>1675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229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39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390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100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39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100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229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8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7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3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7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39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230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4" workbookViewId="0">
      <selection activeCell="O18" sqref="O18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1</v>
      </c>
      <c r="L10" s="79">
        <f>ENTRY!DO3</f>
        <v>7</v>
      </c>
      <c r="M10" s="79">
        <f>ENTRY!DK3</f>
        <v>2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1</v>
      </c>
      <c r="L30" s="117">
        <f t="shared" si="0"/>
        <v>7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0.5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2" zoomScale="150" zoomScaleNormal="150" zoomScalePageLayoutView="150" workbookViewId="0">
      <selection activeCell="N32" sqref="N32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" style="6" bestFit="1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">
        <v>214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70</v>
      </c>
      <c r="F8" s="127"/>
      <c r="G8" s="127"/>
      <c r="H8" s="50"/>
      <c r="I8" s="126" t="s">
        <v>171</v>
      </c>
      <c r="J8" s="127"/>
      <c r="K8" s="127"/>
      <c r="L8" s="134" t="str">
        <f>ENTRY!L3</f>
        <v>NE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17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43448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56°15'07.9"</v>
      </c>
      <c r="F11" s="133" t="s">
        <v>85</v>
      </c>
      <c r="G11" s="136" t="str">
        <f>ENTRY!H3</f>
        <v>124°05'08.8"</v>
      </c>
      <c r="H11" s="50"/>
      <c r="I11" s="129" t="s">
        <v>87</v>
      </c>
      <c r="J11" s="127"/>
      <c r="K11" s="127"/>
      <c r="L11" s="134">
        <f>ENTRY!E3</f>
        <v>1675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ht="38.25" x14ac:dyDescent="0.2">
      <c r="A16" s="14"/>
      <c r="B16" s="195" t="s">
        <v>175</v>
      </c>
      <c r="C16" s="50"/>
      <c r="D16" s="50"/>
      <c r="E16" s="190" t="s">
        <v>215</v>
      </c>
      <c r="F16" s="190"/>
      <c r="G16" s="138"/>
      <c r="H16" s="195" t="s">
        <v>176</v>
      </c>
      <c r="I16" s="50"/>
      <c r="J16" s="196" t="s">
        <v>216</v>
      </c>
      <c r="K16" s="50"/>
      <c r="L16" s="195" t="s">
        <v>177</v>
      </c>
      <c r="M16" s="197" t="s">
        <v>217</v>
      </c>
      <c r="N16" s="50"/>
      <c r="O16" s="15"/>
    </row>
    <row r="17" spans="1:15" x14ac:dyDescent="0.2">
      <c r="A17" s="14"/>
      <c r="B17" s="50"/>
      <c r="C17" s="50"/>
      <c r="D17" s="50"/>
      <c r="E17" s="190"/>
      <c r="F17" s="190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220</v>
      </c>
      <c r="F18" s="138"/>
      <c r="G18" s="138"/>
      <c r="H18" s="52" t="s">
        <v>179</v>
      </c>
      <c r="I18" s="50"/>
      <c r="J18" s="98" t="s">
        <v>209</v>
      </c>
      <c r="K18" s="138"/>
      <c r="L18" s="52" t="s">
        <v>180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1" t="s">
        <v>206</v>
      </c>
      <c r="G20" s="98"/>
      <c r="H20" s="52" t="s">
        <v>182</v>
      </c>
      <c r="I20" s="50"/>
      <c r="J20" s="98" t="s">
        <v>219</v>
      </c>
      <c r="K20" s="50"/>
      <c r="L20" s="52" t="s">
        <v>183</v>
      </c>
      <c r="M20" s="50"/>
      <c r="N20" s="138" t="s">
        <v>228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221</v>
      </c>
      <c r="F24" s="50"/>
      <c r="G24" s="50"/>
      <c r="H24" s="52" t="s">
        <v>186</v>
      </c>
      <c r="I24" s="50"/>
      <c r="J24" s="198" t="s">
        <v>221</v>
      </c>
      <c r="K24" s="198"/>
      <c r="L24" s="198"/>
      <c r="M24" s="193"/>
      <c r="N24" s="193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193"/>
      <c r="K25" s="193"/>
      <c r="L25" s="193"/>
      <c r="M25" s="193"/>
      <c r="N25" s="193"/>
      <c r="O25" s="15"/>
    </row>
    <row r="26" spans="1:15" x14ac:dyDescent="0.2">
      <c r="A26" s="14"/>
      <c r="B26" s="52" t="s">
        <v>187</v>
      </c>
      <c r="C26" s="50"/>
      <c r="D26" s="50"/>
      <c r="E26" s="50"/>
      <c r="F26" s="191" t="s">
        <v>222</v>
      </c>
      <c r="G26" s="98"/>
      <c r="H26" s="50"/>
      <c r="I26" s="50"/>
      <c r="J26" s="193"/>
      <c r="K26" s="193"/>
      <c r="L26" s="193"/>
      <c r="M26" s="193"/>
      <c r="N26" s="193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193"/>
      <c r="K27" s="193"/>
      <c r="L27" s="193"/>
      <c r="M27" s="193"/>
      <c r="N27" s="193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223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223</v>
      </c>
      <c r="F32" s="50"/>
      <c r="G32" s="50"/>
      <c r="H32" s="50"/>
      <c r="I32" s="52" t="s">
        <v>192</v>
      </c>
      <c r="J32" s="50"/>
      <c r="K32" s="50"/>
      <c r="L32" s="98" t="s">
        <v>225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224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210</v>
      </c>
      <c r="F38" s="177"/>
      <c r="G38" s="131"/>
      <c r="H38" s="50"/>
      <c r="I38" s="156" t="s">
        <v>197</v>
      </c>
      <c r="J38" s="50"/>
      <c r="K38" s="50"/>
      <c r="L38" s="138" t="s">
        <v>207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9" t="s">
        <v>226</v>
      </c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4"/>
      <c r="O40" s="15"/>
    </row>
    <row r="41" spans="1:15" x14ac:dyDescent="0.2">
      <c r="A41" s="76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4"/>
      <c r="O41" s="15"/>
    </row>
    <row r="42" spans="1:15" x14ac:dyDescent="0.2">
      <c r="A42" s="76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4"/>
      <c r="O42" s="15"/>
    </row>
    <row r="43" spans="1:15" x14ac:dyDescent="0.2">
      <c r="A43" s="76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200" t="s">
        <v>227</v>
      </c>
      <c r="C44" s="200"/>
      <c r="D44" s="200"/>
      <c r="E44" s="200"/>
      <c r="F44" s="200"/>
      <c r="G44" s="200"/>
      <c r="H44" s="20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192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3">
    <mergeCell ref="J24:L24"/>
    <mergeCell ref="B40:M42"/>
    <mergeCell ref="B44:H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2019-01-25T20:27:08Z</dcterms:modified>
</cp:coreProperties>
</file>