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BARK PATCH" sheetId="3" r:id="rId3"/>
    <sheet name="COMMENTS" sheetId="4" r:id="rId4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0" i="3" l="1"/>
  <c r="G10" i="3"/>
  <c r="F10" i="3"/>
  <c r="B10" i="3"/>
  <c r="D10" i="3"/>
  <c r="E10" i="3"/>
  <c r="I10" i="3"/>
  <c r="J10" i="3"/>
  <c r="K10" i="3"/>
  <c r="L10" i="3"/>
  <c r="M10" i="3"/>
  <c r="I30" i="3"/>
  <c r="E6" i="4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M30" i="3"/>
  <c r="E30" i="3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K30" i="3"/>
  <c r="G30" i="3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J30" i="3"/>
  <c r="F30" i="3"/>
  <c r="G42" i="3"/>
  <c r="L30" i="3"/>
  <c r="H30" i="3"/>
  <c r="G41" i="3"/>
  <c r="D30" i="3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  <c r="F48" i="3"/>
</calcChain>
</file>

<file path=xl/sharedStrings.xml><?xml version="1.0" encoding="utf-8"?>
<sst xmlns="http://schemas.openxmlformats.org/spreadsheetml/2006/main" count="352" uniqueCount="226">
  <si>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</si>
  <si>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</si>
  <si>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</si>
  <si>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</si>
  <si>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</si>
  <si>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</si>
  <si>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</si>
  <si>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</si>
  <si>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</si>
  <si>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</si>
  <si>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</si>
  <si>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</si>
  <si>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</si>
  <si>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</si>
  <si>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</si>
  <si>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</si>
  <si>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</si>
  <si>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</si>
  <si>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</si>
  <si>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</si>
  <si>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</si>
  <si>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</si>
  <si>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</si>
  <si>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</si>
  <si>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</si>
  <si>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</si>
  <si>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</si>
  <si>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</si>
  <si>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</si>
  <si>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</si>
  <si>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</si>
  <si>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</si>
  <si>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</si>
  <si>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</si>
  <si>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</si>
  <si>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</si>
  <si>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</si>
  <si>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</si>
  <si>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</si>
  <si>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</si>
  <si>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</si>
  <si>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</si>
  <si>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</si>
  <si>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</si>
  <si>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</si>
  <si>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</si>
  <si>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</si>
  <si>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</si>
  <si>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</si>
  <si>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</si>
  <si>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</si>
  <si>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</si>
  <si>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</si>
  <si>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</si>
  <si>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</si>
  <si>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</si>
  <si>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</si>
  <si>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</si>
  <si>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</si>
  <si>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</si>
  <si>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</si>
  <si>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</si>
  <si>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</si>
  <si>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</si>
  <si>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</si>
  <si>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</si>
  <si>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</si>
  <si>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</si>
  <si>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</si>
  <si>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</si>
  <si>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</si>
  <si>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</si>
  <si>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</si>
  <si>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</si>
  <si>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</si>
  <si>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</si>
  <si>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</si>
  <si>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</si>
  <si>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</si>
  <si>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</si>
  <si>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</si>
  <si>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</si>
  <si>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</si>
  <si>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</si>
  <si>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</si>
  <si>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</si>
  <si>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</si>
  <si>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</si>
  <si>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</si>
  <si>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</si>
  <si>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</si>
  <si>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</si>
  <si>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</si>
  <si>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</si>
  <si>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</si>
  <si>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</si>
  <si>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</si>
  <si>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</si>
  <si>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</si>
  <si>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</si>
  <si>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</si>
  <si>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</si>
  <si>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</si>
  <si>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</si>
  <si>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</si>
  <si>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</si>
  <si>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</si>
  <si>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</si>
  <si>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</si>
  <si>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</si>
  <si>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</si>
  <si>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</si>
  <si>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</si>
  <si>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</si>
  <si>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</si>
  <si>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</si>
  <si>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</si>
  <si>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</si>
  <si>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</si>
  <si>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</si>
  <si>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</si>
  <si>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</si>
  <si>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</si>
  <si>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</si>
  <si>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</si>
  <si>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</si>
  <si>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</si>
  <si>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</si>
  <si>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</si>
  <si>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</si>
  <si>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</si>
  <si>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</si>
  <si>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</si>
  <si>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</si>
  <si>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</si>
  <si>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</si>
  <si>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</si>
  <si>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</si>
  <si>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</si>
  <si>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</si>
  <si>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</si>
  <si>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</si>
  <si>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</si>
  <si>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</si>
  <si>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</si>
  <si>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</si>
  <si>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</si>
  <si>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</si>
  <si>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</si>
  <si>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</si>
  <si>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</si>
  <si>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</si>
  <si>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</si>
  <si>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</si>
  <si>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</si>
  <si>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</si>
  <si>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</si>
  <si>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</si>
  <si>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</si>
  <si>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</si>
  <si>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</si>
  <si>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</si>
  <si>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</si>
  <si>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</si>
  <si>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</si>
  <si>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</si>
  <si>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</si>
  <si>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</si>
  <si>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</si>
  <si>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</si>
  <si>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</si>
  <si>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</si>
  <si>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</si>
  <si>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</si>
  <si>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</si>
  <si>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</si>
  <si>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</si>
  <si>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</si>
  <si>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</si>
  <si>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</si>
  <si>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</si>
  <si>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</si>
  <si>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</si>
  <si>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</si>
  <si>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</si>
  <si>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</si>
  <si>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</si>
  <si>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</si>
  <si>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</si>
  <si>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</si>
  <si>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</si>
  <si>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</si>
  <si>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</si>
  <si>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</si>
  <si>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</si>
  <si>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</si>
  <si>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</si>
  <si>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</si>
  <si>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</si>
  <si>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</si>
  <si>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</si>
  <si>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</si>
  <si>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</si>
  <si>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</si>
  <si>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</si>
  <si>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</si>
  <si>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Flat</t>
  </si>
  <si>
    <t>Moose/Wolf</t>
  </si>
  <si>
    <t xml:space="preserve">Adjacent cut block </t>
  </si>
  <si>
    <t>Unknown</t>
  </si>
  <si>
    <t>Endemic</t>
  </si>
  <si>
    <t>36km Chunamon</t>
  </si>
  <si>
    <t>56°19'43.0"</t>
  </si>
  <si>
    <t>124°28'51.3"</t>
  </si>
  <si>
    <t>TJ</t>
  </si>
  <si>
    <t>Accessed through new ct. blk. on unnamed spur @ 36km Chunamon</t>
  </si>
  <si>
    <t>Ground survey</t>
  </si>
  <si>
    <t>4WD + 600m walk-in</t>
  </si>
  <si>
    <t xml:space="preserve">    Between the sections of immature spruce and large areas of blowdown (old IBM), Poly 74 is not very susceptable to IBS. One Code 1 was found and mapped on line (@150m - GPS'001'), however that was the only sign of IBS activity, both current and historic.</t>
  </si>
  <si>
    <t xml:space="preserve">S, SEpBl </t>
  </si>
  <si>
    <t>Minor 2019</t>
  </si>
  <si>
    <t>2016*</t>
  </si>
  <si>
    <t>* Includes all trees infested in 2016 and earlier.</t>
  </si>
  <si>
    <t>Swampland</t>
  </si>
  <si>
    <t>Stream -</t>
  </si>
  <si>
    <t>N  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</si>
</sst>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0" borderId="0" xfId="0" applyFont="1" applyBorder="1"/>
    <xf numFmtId="0" fontId="20" fillId="8" borderId="6" xfId="0" applyFont="1" applyFill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opLeftCell="DD1" zoomScale="150" zoomScaleNormal="150" zoomScalePageLayoutView="150" workbookViewId="0">
      <selection activeCell="DD3" sqref="DD3"/>
    </sheetView>
  </sheetViews>
  <sheetFormatPr defaultColWidth="8.8554687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9.7109375" style="6" bestFit="1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8.85546875" style="6"/>
    <col min="111" max="120" width="10.42578125" style="6" customWidth="1"/>
    <col min="121" max="131" width="8.8554687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8.8554687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200</v>
      </c>
      <c r="AB1" s="32" t="s">
        <v>201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200</v>
      </c>
      <c r="AL1" s="32" t="s">
        <v>201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200</v>
      </c>
      <c r="AV1" s="32" t="s">
        <v>201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200</v>
      </c>
      <c r="BF1" s="32" t="s">
        <v>201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200</v>
      </c>
      <c r="BP1" s="32" t="s">
        <v>201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200</v>
      </c>
      <c r="BZ1" s="32" t="s">
        <v>201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200</v>
      </c>
      <c r="CJ1" s="32" t="s">
        <v>201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200</v>
      </c>
      <c r="CT1" s="32" t="s">
        <v>201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200</v>
      </c>
      <c r="DD1" s="32" t="s">
        <v>201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211</v>
      </c>
      <c r="C3" s="180">
        <v>74</v>
      </c>
      <c r="D3" s="180">
        <v>27</v>
      </c>
      <c r="E3" s="180">
        <v>2650</v>
      </c>
      <c r="F3" s="181">
        <v>43438</v>
      </c>
      <c r="G3" s="180" t="s">
        <v>212</v>
      </c>
      <c r="H3" s="180" t="s">
        <v>213</v>
      </c>
      <c r="I3" s="6" t="s">
        <v>202</v>
      </c>
      <c r="J3" s="6" t="s">
        <v>203</v>
      </c>
      <c r="K3" s="6" t="s">
        <v>204</v>
      </c>
      <c r="L3" s="180" t="s">
        <v>214</v>
      </c>
      <c r="M3" s="6" t="s">
        <v>205</v>
      </c>
      <c r="N3" s="6">
        <v>1</v>
      </c>
      <c r="O3" s="180">
        <v>0</v>
      </c>
      <c r="P3" s="182">
        <v>1</v>
      </c>
      <c r="Q3" s="183">
        <v>1850</v>
      </c>
      <c r="R3" s="183">
        <v>1950</v>
      </c>
      <c r="S3" s="190">
        <v>4</v>
      </c>
      <c r="T3" s="185"/>
      <c r="U3" s="185"/>
      <c r="V3" s="185"/>
      <c r="W3" s="185"/>
      <c r="X3" s="185"/>
      <c r="Y3" s="185"/>
      <c r="Z3" s="185">
        <v>1</v>
      </c>
      <c r="AA3" s="185"/>
      <c r="AB3" s="185"/>
      <c r="AC3" s="187">
        <v>2</v>
      </c>
      <c r="AD3" s="185"/>
      <c r="AE3" s="185"/>
      <c r="AF3" s="185"/>
      <c r="AG3" s="185"/>
      <c r="AH3" s="185"/>
      <c r="AI3" s="185"/>
      <c r="AJ3" s="185"/>
      <c r="AK3" s="185"/>
      <c r="AL3" s="185"/>
      <c r="AM3" s="187"/>
      <c r="AN3" s="185"/>
      <c r="AO3" s="185"/>
      <c r="AP3" s="185"/>
      <c r="AQ3" s="185"/>
      <c r="AR3" s="185"/>
      <c r="AS3" s="185"/>
      <c r="AT3" s="185"/>
      <c r="AU3" s="185"/>
      <c r="AV3" s="185"/>
      <c r="AW3" s="187"/>
      <c r="AX3" s="185"/>
      <c r="AY3" s="185"/>
      <c r="AZ3" s="185"/>
      <c r="BA3" s="185"/>
      <c r="BB3" s="185"/>
      <c r="BC3" s="185"/>
      <c r="BD3" s="185"/>
      <c r="BE3" s="185"/>
      <c r="BF3" s="185"/>
      <c r="BG3" s="187"/>
      <c r="BH3" s="185"/>
      <c r="BI3" s="185"/>
      <c r="BJ3" s="185"/>
      <c r="BK3" s="185"/>
      <c r="BL3" s="185"/>
      <c r="BM3" s="185"/>
      <c r="BN3" s="185"/>
      <c r="BO3" s="185"/>
      <c r="BP3" s="185"/>
      <c r="BQ3" s="187"/>
      <c r="BR3" s="185"/>
      <c r="BS3" s="185"/>
      <c r="BT3" s="185"/>
      <c r="BU3" s="185"/>
      <c r="BV3" s="185"/>
      <c r="BW3" s="185"/>
      <c r="BX3" s="185"/>
      <c r="BY3" s="185"/>
      <c r="BZ3" s="185"/>
      <c r="CA3" s="187"/>
      <c r="CB3" s="185"/>
      <c r="CC3" s="185"/>
      <c r="CD3" s="185"/>
      <c r="CE3" s="185"/>
      <c r="CF3" s="185"/>
      <c r="CG3" s="185"/>
      <c r="CH3" s="185"/>
      <c r="CI3" s="185"/>
      <c r="CJ3" s="185"/>
      <c r="CK3" s="187"/>
      <c r="CL3" s="185"/>
      <c r="CM3" s="185"/>
      <c r="CN3" s="185"/>
      <c r="CO3" s="185"/>
      <c r="CP3" s="185"/>
      <c r="CQ3" s="185"/>
      <c r="CR3" s="185"/>
      <c r="CS3" s="185"/>
      <c r="CT3" s="185"/>
      <c r="CU3" s="187"/>
      <c r="CV3" s="185"/>
      <c r="CW3" s="185"/>
      <c r="CX3" s="185"/>
      <c r="CY3" s="185"/>
      <c r="CZ3" s="185"/>
      <c r="DA3" s="185"/>
      <c r="DB3" s="185"/>
      <c r="DC3" s="185"/>
      <c r="DD3" s="185"/>
      <c r="DE3" s="188">
        <v>1</v>
      </c>
      <c r="DF3" s="185">
        <v>3</v>
      </c>
      <c r="DG3" s="185"/>
      <c r="DH3" s="185">
        <v>1</v>
      </c>
      <c r="DI3" s="185"/>
      <c r="DJ3" s="185"/>
      <c r="DK3" s="185">
        <v>4</v>
      </c>
      <c r="DL3" s="185"/>
      <c r="DM3" s="185">
        <v>6</v>
      </c>
      <c r="DN3" s="185"/>
      <c r="DO3" s="185"/>
      <c r="DP3" s="16"/>
      <c r="DQ3" s="6">
        <f>IF(R3&gt;=1,1,0)</f>
        <v>1</v>
      </c>
      <c r="DR3" s="6">
        <f t="shared" ref="DR3:EA3" si="0">S3+AC3+AM3+AW3+BG3+BQ3+CA3+CK3+CU3</f>
        <v>6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1</v>
      </c>
      <c r="DZ3" s="6">
        <f t="shared" si="0"/>
        <v>0</v>
      </c>
      <c r="EA3" s="6">
        <f t="shared" si="0"/>
        <v>0</v>
      </c>
      <c r="EB3" s="6">
        <f>DR3+DS3+DT3+DU3+DV3+DW3+DX3</f>
        <v>6</v>
      </c>
      <c r="EC3" s="6">
        <f>DY3+DZ3+EA3+EB3</f>
        <v>7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6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70</v>
      </c>
      <c r="D8" s="6">
        <f>A8*D3</f>
        <v>1890</v>
      </c>
      <c r="I8" s="96" t="s">
        <v>54</v>
      </c>
      <c r="J8" s="6">
        <f>TOTALS!D20*D3</f>
        <v>1620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4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85.714285714285708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4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1</v>
      </c>
      <c r="AA203" s="29">
        <f t="shared" si="100"/>
        <v>0</v>
      </c>
      <c r="AB203" s="29">
        <f t="shared" si="100"/>
        <v>0</v>
      </c>
      <c r="AC203" s="44">
        <f t="shared" si="100"/>
        <v>2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0</v>
      </c>
      <c r="AM203" s="44">
        <f t="shared" si="101"/>
        <v>0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0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0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6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1</v>
      </c>
      <c r="DZ203" s="29">
        <f t="shared" si="106"/>
        <v>0</v>
      </c>
      <c r="EA203" s="29">
        <f t="shared" si="106"/>
        <v>0</v>
      </c>
      <c r="EB203" s="29">
        <f t="shared" si="106"/>
        <v>6</v>
      </c>
      <c r="EC203" s="29">
        <f t="shared" si="106"/>
        <v>7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workbookViewId="0">
      <selection activeCell="H1" sqref="H1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36km Chunamon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CS18FHQ295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>
        <f>ENTRY!C3</f>
        <v>74</v>
      </c>
      <c r="F8" s="45"/>
      <c r="H8" s="46" t="s">
        <v>79</v>
      </c>
      <c r="I8" s="45"/>
      <c r="J8" s="136" t="str">
        <f>ENTRY!L3</f>
        <v>TJ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79">
        <f>ENTRY!F3</f>
        <v>43438</v>
      </c>
      <c r="F10" s="45"/>
      <c r="H10" s="46" t="s">
        <v>83</v>
      </c>
      <c r="I10" s="46" t="s">
        <v>84</v>
      </c>
      <c r="J10" s="136" t="str">
        <f>ENTRY!G3</f>
        <v>56°19'43.0"</v>
      </c>
      <c r="K10" s="46" t="s">
        <v>85</v>
      </c>
      <c r="L10" s="136" t="str">
        <f>ENTRY!H3</f>
        <v>124°28'51.3"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27</v>
      </c>
      <c r="F11" s="45"/>
      <c r="H11" s="46" t="s">
        <v>87</v>
      </c>
      <c r="I11" s="45"/>
      <c r="J11" s="45"/>
      <c r="K11" s="136">
        <f>ENTRY!E3</f>
        <v>2650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2018</v>
      </c>
      <c r="F15" s="31"/>
      <c r="G15" s="30">
        <v>2017</v>
      </c>
      <c r="H15" s="31"/>
      <c r="I15" s="30" t="s">
        <v>221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6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60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85.714285714285708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98</v>
      </c>
      <c r="G31" s="82">
        <f>ENTRY!DY203</f>
        <v>1</v>
      </c>
      <c r="H31" s="83"/>
      <c r="I31" s="102">
        <f>ENTRY!DY203/ENTRY!DQ203*10</f>
        <v>10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99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199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102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103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104</v>
      </c>
      <c r="C41" s="50"/>
      <c r="D41" s="50"/>
      <c r="E41" s="50"/>
      <c r="G41" s="98">
        <f>G31+G32+G33</f>
        <v>1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105</v>
      </c>
      <c r="C43" s="50"/>
      <c r="D43" s="50"/>
      <c r="E43" s="50"/>
      <c r="G43" s="98">
        <f>ENTRY!EB203</f>
        <v>6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106</v>
      </c>
      <c r="C44" s="50"/>
      <c r="D44" s="50"/>
      <c r="E44" s="50"/>
      <c r="G44" s="111">
        <f>G43/ENTRY!EC203*100</f>
        <v>85.714285714285708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107</v>
      </c>
      <c r="C48" s="151" t="s">
        <v>108</v>
      </c>
      <c r="M48" s="50"/>
      <c r="N48" s="49"/>
    </row>
    <row r="49" spans="1:14" ht="13.5" thickBot="1" x14ac:dyDescent="0.25">
      <c r="A49" s="48"/>
      <c r="C49" s="7" t="s">
        <v>109</v>
      </c>
      <c r="D49" s="7" t="s">
        <v>110</v>
      </c>
      <c r="E49" s="7" t="s">
        <v>54</v>
      </c>
      <c r="F49" s="72">
        <v>2018</v>
      </c>
      <c r="G49" s="73"/>
      <c r="H49" s="72">
        <v>2017</v>
      </c>
      <c r="I49" s="73"/>
      <c r="J49" s="72" t="s">
        <v>221</v>
      </c>
      <c r="K49" s="73"/>
      <c r="L49" s="7" t="s">
        <v>111</v>
      </c>
      <c r="M49" s="50"/>
      <c r="N49" s="49"/>
    </row>
    <row r="50" spans="1:14" ht="13.5" thickBot="1" x14ac:dyDescent="0.2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2">
      <c r="A51" s="48"/>
      <c r="C51" s="9" t="s">
        <v>114</v>
      </c>
      <c r="D51" s="9">
        <v>3.3</v>
      </c>
      <c r="E51" s="80">
        <f>SUM(ENTRY!S3:'ENTRY'!S202)</f>
        <v>4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1</v>
      </c>
      <c r="M51" s="50"/>
      <c r="N51" s="49"/>
    </row>
    <row r="52" spans="1:14" x14ac:dyDescent="0.2">
      <c r="A52" s="48"/>
      <c r="C52" s="9" t="s">
        <v>115</v>
      </c>
      <c r="D52" s="9">
        <v>5.3</v>
      </c>
      <c r="E52" s="80">
        <f>SUM(ENTRY!AC3:'ENTRY'!AC202)</f>
        <v>2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0</v>
      </c>
      <c r="M52" s="50"/>
      <c r="N52" s="49"/>
    </row>
    <row r="53" spans="1:14" x14ac:dyDescent="0.2">
      <c r="A53" s="48"/>
      <c r="C53" s="9" t="s">
        <v>116</v>
      </c>
      <c r="D53" s="9">
        <v>7.1</v>
      </c>
      <c r="E53" s="80">
        <f>SUM(ENTRY!AM3:'ENTRY'!AM202)</f>
        <v>0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0</v>
      </c>
      <c r="M53" s="50"/>
      <c r="N53" s="49"/>
    </row>
    <row r="54" spans="1:14" x14ac:dyDescent="0.2">
      <c r="A54" s="48"/>
      <c r="C54" s="9" t="s">
        <v>117</v>
      </c>
      <c r="D54" s="9">
        <v>9.4</v>
      </c>
      <c r="E54" s="80">
        <f>SUM(ENTRY!AW3:'ENTRY'!AW202)</f>
        <v>0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118</v>
      </c>
      <c r="D55" s="9">
        <v>11.6</v>
      </c>
      <c r="E55" s="80">
        <f>SUM(ENTRY!BG3:'ENTRY'!BG202)</f>
        <v>0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119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120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121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122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6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1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222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P18" sqref="P18"/>
    </sheetView>
  </sheetViews>
  <sheetFormatPr defaultColWidth="8.8554687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8.8554687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198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f>ENTRY!DH3</f>
        <v>1</v>
      </c>
      <c r="G10" s="79">
        <f>ENTRY!DJ3</f>
        <v>0</v>
      </c>
      <c r="H10" s="79">
        <f>ENTRY!DF3</f>
        <v>3</v>
      </c>
      <c r="I10" s="79">
        <f>ENTRY!DL3</f>
        <v>0</v>
      </c>
      <c r="J10" s="79">
        <f>ENTRY!DN3</f>
        <v>0</v>
      </c>
      <c r="K10" s="79">
        <f>ENTRY!DM3</f>
        <v>6</v>
      </c>
      <c r="L10" s="79">
        <f>ENTRY!DO3</f>
        <v>0</v>
      </c>
      <c r="M10" s="79">
        <f>ENTRY!DK3</f>
        <v>4</v>
      </c>
      <c r="N10" s="15"/>
    </row>
    <row r="11" spans="1:14" x14ac:dyDescent="0.2">
      <c r="A11" s="14"/>
      <c r="B11" s="173"/>
      <c r="C11" s="174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15"/>
    </row>
    <row r="12" spans="1:14" x14ac:dyDescent="0.2">
      <c r="A12" s="14"/>
      <c r="B12" s="173"/>
      <c r="C12" s="174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15"/>
    </row>
    <row r="13" spans="1:14" x14ac:dyDescent="0.2">
      <c r="A13" s="14"/>
      <c r="B13" s="173"/>
      <c r="C13" s="174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15"/>
    </row>
    <row r="14" spans="1:14" x14ac:dyDescent="0.2">
      <c r="A14" s="14"/>
      <c r="B14" s="173"/>
      <c r="C14" s="174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15"/>
    </row>
    <row r="15" spans="1:14" x14ac:dyDescent="0.2">
      <c r="A15" s="14"/>
      <c r="B15" s="173"/>
      <c r="C15" s="174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15"/>
    </row>
    <row r="16" spans="1:14" x14ac:dyDescent="0.2">
      <c r="A16" s="14"/>
      <c r="B16" s="173"/>
      <c r="C16" s="174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15"/>
    </row>
    <row r="17" spans="1:15" x14ac:dyDescent="0.2">
      <c r="A17" s="14"/>
      <c r="B17" s="173"/>
      <c r="C17" s="174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15"/>
    </row>
    <row r="18" spans="1:15" x14ac:dyDescent="0.2">
      <c r="A18" s="14"/>
      <c r="B18" s="173"/>
      <c r="C18" s="174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15"/>
    </row>
    <row r="19" spans="1:15" x14ac:dyDescent="0.2">
      <c r="A19" s="14"/>
      <c r="B19" s="173"/>
      <c r="C19" s="174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15"/>
    </row>
    <row r="20" spans="1:15" x14ac:dyDescent="0.2">
      <c r="A20" s="14"/>
      <c r="B20" s="173"/>
      <c r="C20" s="174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15"/>
    </row>
    <row r="21" spans="1:15" x14ac:dyDescent="0.2">
      <c r="A21" s="14"/>
      <c r="B21" s="173"/>
      <c r="C21" s="174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15"/>
    </row>
    <row r="22" spans="1:15" x14ac:dyDescent="0.2">
      <c r="A22" s="14"/>
      <c r="B22" s="173"/>
      <c r="C22" s="174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15"/>
    </row>
    <row r="23" spans="1:15" x14ac:dyDescent="0.2">
      <c r="A23" s="14"/>
      <c r="B23" s="173"/>
      <c r="C23" s="174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15"/>
    </row>
    <row r="24" spans="1:15" x14ac:dyDescent="0.2">
      <c r="A24" s="14"/>
      <c r="B24" s="173"/>
      <c r="C24" s="174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15"/>
    </row>
    <row r="25" spans="1:15" x14ac:dyDescent="0.2">
      <c r="A25" s="14"/>
      <c r="B25" s="173"/>
      <c r="C25" s="174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15"/>
    </row>
    <row r="26" spans="1:15" x14ac:dyDescent="0.2">
      <c r="A26" s="14"/>
      <c r="B26" s="173"/>
      <c r="C26" s="174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15"/>
    </row>
    <row r="27" spans="1:15" x14ac:dyDescent="0.2">
      <c r="A27" s="14"/>
      <c r="B27" s="173"/>
      <c r="C27" s="174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15"/>
    </row>
    <row r="28" spans="1:15" x14ac:dyDescent="0.2">
      <c r="A28" s="14"/>
      <c r="B28" s="173"/>
      <c r="C28" s="174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15"/>
    </row>
    <row r="29" spans="1:15" ht="13.5" thickBot="1" x14ac:dyDescent="0.25">
      <c r="A29" s="14"/>
      <c r="B29" s="173"/>
      <c r="C29" s="87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15"/>
    </row>
    <row r="30" spans="1:15" ht="13.5" thickBot="1" x14ac:dyDescent="0.25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1</v>
      </c>
      <c r="G30" s="118">
        <f t="shared" si="0"/>
        <v>0</v>
      </c>
      <c r="H30" s="117">
        <f t="shared" si="0"/>
        <v>3</v>
      </c>
      <c r="I30" s="118">
        <f t="shared" si="0"/>
        <v>0</v>
      </c>
      <c r="J30" s="117">
        <f t="shared" si="0"/>
        <v>0</v>
      </c>
      <c r="K30" s="118">
        <f t="shared" si="0"/>
        <v>6</v>
      </c>
      <c r="L30" s="117">
        <f t="shared" si="0"/>
        <v>0</v>
      </c>
      <c r="M30" s="118">
        <f t="shared" si="0"/>
        <v>4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2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2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2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2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150</v>
      </c>
      <c r="C41" s="16"/>
      <c r="D41" s="16"/>
      <c r="E41" s="16"/>
      <c r="F41"/>
      <c r="G41" s="98">
        <f>(H30+M30)/ENTRY!L16</f>
        <v>3.5</v>
      </c>
      <c r="N41" s="15"/>
      <c r="O41"/>
    </row>
    <row r="42" spans="1:15" x14ac:dyDescent="0.2">
      <c r="A42" s="14"/>
      <c r="B42" s="20" t="s">
        <v>151</v>
      </c>
      <c r="C42" s="16"/>
      <c r="D42" s="16"/>
      <c r="E42"/>
      <c r="G42" s="98">
        <f>(F30+K30)/ENTRY!L16</f>
        <v>3.5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155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2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opLeftCell="A35" zoomScale="150" zoomScaleNormal="150" zoomScalePageLayoutView="150" workbookViewId="0">
      <selection activeCell="G45" sqref="G45"/>
    </sheetView>
  </sheetViews>
  <sheetFormatPr defaultColWidth="8.8554687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0.710937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8.8554687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198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36km Chunamon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170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CS18FHQ295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>
        <f>ENTRY!C3</f>
        <v>74</v>
      </c>
      <c r="F8" s="127"/>
      <c r="G8" s="127"/>
      <c r="H8" s="50"/>
      <c r="I8" s="126" t="s">
        <v>171</v>
      </c>
      <c r="J8" s="127"/>
      <c r="K8" s="127"/>
      <c r="L8" s="134" t="str">
        <f>ENTRY!L3</f>
        <v>TJ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27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172</v>
      </c>
      <c r="C10" s="127"/>
      <c r="D10" s="127"/>
      <c r="E10" s="178">
        <f>ENTRY!F3</f>
        <v>43438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173</v>
      </c>
      <c r="C11" s="127"/>
      <c r="D11" s="133" t="s">
        <v>84</v>
      </c>
      <c r="E11" s="136" t="str">
        <f>ENTRY!G3</f>
        <v>56°19'43.0"</v>
      </c>
      <c r="F11" s="133" t="s">
        <v>85</v>
      </c>
      <c r="G11" s="136" t="str">
        <f>ENTRY!H3</f>
        <v>124°28'51.3"</v>
      </c>
      <c r="H11" s="50"/>
      <c r="I11" s="129" t="s">
        <v>87</v>
      </c>
      <c r="J11" s="127"/>
      <c r="K11" s="127"/>
      <c r="L11" s="134">
        <f>ENTRY!E3</f>
        <v>2650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ht="12.95" customHeight="1" x14ac:dyDescent="0.2">
      <c r="A16" s="14"/>
      <c r="B16" s="52" t="s">
        <v>175</v>
      </c>
      <c r="C16" s="50"/>
      <c r="D16" s="50"/>
      <c r="E16" s="191" t="s">
        <v>215</v>
      </c>
      <c r="F16" s="191"/>
      <c r="G16" s="191"/>
      <c r="H16" s="52" t="s">
        <v>176</v>
      </c>
      <c r="I16" s="50"/>
      <c r="J16" s="98" t="s">
        <v>219</v>
      </c>
      <c r="K16" s="50"/>
      <c r="L16" s="52" t="s">
        <v>177</v>
      </c>
      <c r="M16" s="138" t="s">
        <v>206</v>
      </c>
      <c r="N16" s="50"/>
      <c r="O16" s="15"/>
    </row>
    <row r="17" spans="1:15" x14ac:dyDescent="0.2">
      <c r="A17" s="14"/>
      <c r="B17" s="50"/>
      <c r="C17" s="50"/>
      <c r="D17" s="50"/>
      <c r="E17" s="191"/>
      <c r="F17" s="191"/>
      <c r="G17" s="191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178</v>
      </c>
      <c r="C18" s="50"/>
      <c r="D18" s="50"/>
      <c r="E18" s="138" t="s">
        <v>206</v>
      </c>
      <c r="F18" s="138"/>
      <c r="G18" s="138"/>
      <c r="H18" s="52" t="s">
        <v>179</v>
      </c>
      <c r="I18" s="50"/>
      <c r="J18" s="98" t="s">
        <v>224</v>
      </c>
      <c r="K18" s="138"/>
      <c r="L18" s="52" t="s">
        <v>180</v>
      </c>
      <c r="M18" s="138" t="s">
        <v>225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98" t="s">
        <v>223</v>
      </c>
      <c r="K19" s="138"/>
      <c r="L19" s="50"/>
      <c r="M19" s="50"/>
      <c r="N19" s="50"/>
      <c r="O19" s="15"/>
    </row>
    <row r="20" spans="1:15" x14ac:dyDescent="0.2">
      <c r="A20" s="14"/>
      <c r="B20" s="52" t="s">
        <v>181</v>
      </c>
      <c r="C20" s="50"/>
      <c r="D20" s="50"/>
      <c r="E20" s="50"/>
      <c r="F20" s="189" t="s">
        <v>209</v>
      </c>
      <c r="G20" s="98"/>
      <c r="H20" s="52" t="s">
        <v>182</v>
      </c>
      <c r="I20" s="50"/>
      <c r="J20" s="98" t="s">
        <v>207</v>
      </c>
      <c r="K20" s="50"/>
      <c r="L20" s="52" t="s">
        <v>183</v>
      </c>
      <c r="M20" s="50"/>
      <c r="N20" s="138">
        <v>700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185</v>
      </c>
      <c r="C24" s="50"/>
      <c r="D24" s="50"/>
      <c r="E24" s="98" t="s">
        <v>217</v>
      </c>
      <c r="F24" s="50"/>
      <c r="G24" s="50"/>
      <c r="H24" s="52" t="s">
        <v>186</v>
      </c>
      <c r="I24" s="50"/>
      <c r="J24" s="98" t="s">
        <v>217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187</v>
      </c>
      <c r="C26" s="50"/>
      <c r="D26" s="50"/>
      <c r="E26" s="50"/>
      <c r="F26" s="50"/>
      <c r="G26" s="98" t="s">
        <v>208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189</v>
      </c>
      <c r="C30" s="50"/>
      <c r="D30" s="50"/>
      <c r="E30" s="50"/>
      <c r="F30" s="98" t="s">
        <v>210</v>
      </c>
      <c r="G30" s="50"/>
      <c r="H30" s="50"/>
      <c r="I30" s="52" t="s">
        <v>190</v>
      </c>
      <c r="J30" s="50"/>
      <c r="K30" s="50"/>
      <c r="L30" s="139" t="s">
        <v>139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191</v>
      </c>
      <c r="C32" s="50"/>
      <c r="D32" s="50"/>
      <c r="E32" s="98" t="s">
        <v>210</v>
      </c>
      <c r="F32" s="50"/>
      <c r="G32" s="50"/>
      <c r="H32" s="50"/>
      <c r="I32" s="52" t="s">
        <v>192</v>
      </c>
      <c r="J32" s="50"/>
      <c r="K32" s="50"/>
      <c r="L32" s="98" t="s">
        <v>139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193</v>
      </c>
      <c r="C34" s="50"/>
      <c r="D34" s="50"/>
      <c r="E34" s="98" t="s">
        <v>139</v>
      </c>
      <c r="F34" s="138"/>
      <c r="G34" s="50"/>
      <c r="H34" s="50"/>
      <c r="I34" s="52" t="s">
        <v>194</v>
      </c>
      <c r="J34" s="50"/>
      <c r="K34" s="50"/>
      <c r="L34" s="98" t="s">
        <v>220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196</v>
      </c>
      <c r="C38" s="131"/>
      <c r="D38" s="131"/>
      <c r="E38" s="176" t="s">
        <v>216</v>
      </c>
      <c r="F38" s="177"/>
      <c r="G38" s="131"/>
      <c r="H38" s="50"/>
      <c r="I38" s="156" t="s">
        <v>197</v>
      </c>
      <c r="J38" s="50"/>
      <c r="K38" s="50"/>
      <c r="L38" s="138" t="s">
        <v>216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92" t="s">
        <v>218</v>
      </c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5"/>
    </row>
    <row r="41" spans="1:15" x14ac:dyDescent="0.2">
      <c r="A41" s="76"/>
      <c r="B41" s="192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5"/>
    </row>
    <row r="42" spans="1:15" x14ac:dyDescent="0.2">
      <c r="A42" s="76"/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5"/>
    </row>
    <row r="43" spans="1:15" x14ac:dyDescent="0.2">
      <c r="A43" s="76"/>
      <c r="B43" s="98"/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mergeCells count="2">
    <mergeCell ref="E16:G17"/>
    <mergeCell ref="B40:N42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2019-01-25T22:30:52Z</dcterms:modified>
</cp:coreProperties>
</file>