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0" i="3" l="1"/>
  <c r="D10" i="3"/>
  <c r="E10" i="3"/>
  <c r="F10" i="3"/>
  <c r="G10" i="3"/>
  <c r="H10" i="3"/>
  <c r="I10" i="3"/>
  <c r="J10" i="3"/>
  <c r="K10" i="3"/>
  <c r="L10" i="3"/>
  <c r="M10" i="3"/>
  <c r="I30" i="3"/>
  <c r="E6" i="4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M30" i="3"/>
  <c r="E30" i="3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K30" i="3"/>
  <c r="G30" i="3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J30" i="3"/>
  <c r="F30" i="3"/>
  <c r="G42" i="3"/>
  <c r="L30" i="3"/>
  <c r="H30" i="3"/>
  <c r="G41" i="3"/>
  <c r="D30" i="3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  <c r="F48" i="3"/>
</calcChain>
</file>

<file path=xl/sharedStrings.xml><?xml version="1.0" encoding="utf-8"?>
<sst xmlns="http://schemas.openxmlformats.org/spreadsheetml/2006/main" count="353" uniqueCount="231">
  <si>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</si>
  <si>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</si>
  <si>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</si>
  <si>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</si>
  <si>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</si>
  <si>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</si>
  <si>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</si>
  <si>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</si>
  <si>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</si>
  <si>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</si>
  <si>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</si>
  <si>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</si>
  <si>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</si>
  <si>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</si>
  <si>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</si>
  <si>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</si>
  <si>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</si>
  <si>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</si>
  <si>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</si>
  <si>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</si>
  <si>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</si>
  <si>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</si>
  <si>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</si>
  <si>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</si>
  <si>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</si>
  <si>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</si>
  <si>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</si>
  <si>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</si>
  <si>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</si>
  <si>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</si>
  <si>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</si>
  <si>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</si>
  <si>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</si>
  <si>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</si>
  <si>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</si>
  <si>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</si>
  <si>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</si>
  <si>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</si>
  <si>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</si>
  <si>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</si>
  <si>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</si>
  <si>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</si>
  <si>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</si>
  <si>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</si>
  <si>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</si>
  <si>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</si>
  <si>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</si>
  <si>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</si>
  <si>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</si>
  <si>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</si>
  <si>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</si>
  <si>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</si>
  <si>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</si>
  <si>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</si>
  <si>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</si>
  <si>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</si>
  <si>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</si>
  <si>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</si>
  <si>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</si>
  <si>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</si>
  <si>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</si>
  <si>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</si>
  <si>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</si>
  <si>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</si>
  <si>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</si>
  <si>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</si>
  <si>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</si>
  <si>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</si>
  <si>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</si>
  <si>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</si>
  <si>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</si>
  <si>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</si>
  <si>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</si>
  <si>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</si>
  <si>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</si>
  <si>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</si>
  <si>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</si>
  <si>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</si>
  <si>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</si>
  <si>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</si>
  <si>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</si>
  <si>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</si>
  <si>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</si>
  <si>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</si>
  <si>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</si>
  <si>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</si>
  <si>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</si>
  <si>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</si>
  <si>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</si>
  <si>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</si>
  <si>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</si>
  <si>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</si>
  <si>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</si>
  <si>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</si>
  <si>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</si>
  <si>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</si>
  <si>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</si>
  <si>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</si>
  <si>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</si>
  <si>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</si>
  <si>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</si>
  <si>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</si>
  <si>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</si>
  <si>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</si>
  <si>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</si>
  <si>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</si>
  <si>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</si>
  <si>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</si>
  <si>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</si>
  <si>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</si>
  <si>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</si>
  <si>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</si>
  <si>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</si>
  <si>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</si>
  <si>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</si>
  <si>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</si>
  <si>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</si>
  <si>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</si>
  <si>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</si>
  <si>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</si>
  <si>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</si>
  <si>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</si>
  <si>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</si>
  <si>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</si>
  <si>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</si>
  <si>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</si>
  <si>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</si>
  <si>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</si>
  <si>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</si>
  <si>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</si>
  <si>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</si>
  <si>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</si>
  <si>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</si>
  <si>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</si>
  <si>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</si>
  <si>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</si>
  <si>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</si>
  <si>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</si>
  <si>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</si>
  <si>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</si>
  <si>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</si>
  <si>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</si>
  <si>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</si>
  <si>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</si>
  <si>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</si>
  <si>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</si>
  <si>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</si>
  <si>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</si>
  <si>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</si>
  <si>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</si>
  <si>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</si>
  <si>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</si>
  <si>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</si>
  <si>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</si>
  <si>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</si>
  <si>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</si>
  <si>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</si>
  <si>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</si>
  <si>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</si>
  <si>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</si>
  <si>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</si>
  <si>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</si>
  <si>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</si>
  <si>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</si>
  <si>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</si>
  <si>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</si>
  <si>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</si>
  <si>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</si>
  <si>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</si>
  <si>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</si>
  <si>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</si>
  <si>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</si>
  <si>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</si>
  <si>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</si>
  <si>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</si>
  <si>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</si>
  <si>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</si>
  <si>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</si>
  <si>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</si>
  <si>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</si>
  <si>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</si>
  <si>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</si>
  <si>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</si>
  <si>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</si>
  <si>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</si>
  <si>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</si>
  <si>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</si>
  <si>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</si>
  <si>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</si>
  <si>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</si>
  <si>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</si>
  <si>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</si>
  <si>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</si>
  <si>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</si>
  <si>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</si>
  <si>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</si>
  <si>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</si>
  <si>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</si>
  <si>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</si>
  <si>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</si>
  <si>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</si>
  <si>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</si>
  <si>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</si>
  <si>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</si>
  <si>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</si>
  <si>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</si>
  <si>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</si>
  <si>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Moose</t>
  </si>
  <si>
    <t>Ground survey</t>
  </si>
  <si>
    <t>Blackwater</t>
  </si>
  <si>
    <t>55°51'38.3"</t>
  </si>
  <si>
    <t>124°01'29.0"</t>
  </si>
  <si>
    <t>NE</t>
  </si>
  <si>
    <t xml:space="preserve">End of north spur Eckland Crk. - @ 122km Finlay </t>
  </si>
  <si>
    <t>Flat</t>
  </si>
  <si>
    <t>Swampland</t>
  </si>
  <si>
    <t>S, SBl, SBl(Ep)</t>
  </si>
  <si>
    <t>0-5%</t>
  </si>
  <si>
    <t>N/A</t>
  </si>
  <si>
    <t>4WD + Sled + 750m walk-in</t>
  </si>
  <si>
    <t>Existing road systems</t>
  </si>
  <si>
    <t>Existing</t>
  </si>
  <si>
    <t>Moderate - High</t>
  </si>
  <si>
    <t>Minor 2019</t>
  </si>
  <si>
    <t>Ground survey + Determine operational feasibility</t>
  </si>
  <si>
    <t>* Bark patch taken @2705m - No Code 1 within the probe section.</t>
  </si>
  <si>
    <t xml:space="preserve">    Poly 77 has a lot of susceptable spruce. A good portion of the spruce component has a DBH between 25-50cm, while some spruce are as big as 65cm. A few smaller infests were found along S/L1 (two Code 1 &amp; one Code 3 mapped on line/ eight Code 3 mapped off line). There is extensive swampland to contend with if debating operational feasibility, or to even survey again.</t>
  </si>
  <si>
    <t>* Summer access is unknown due to extensive swampland in place of roads for last 1-5km. The walk-in is no different and best accessed when completely frozen.</t>
  </si>
  <si>
    <t>700m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</si>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</sst>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theme="1"/>
      <name val="Arial"/>
    </font>
    <font>
      <sz val="10"/>
      <color rgb="FF008F0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Q1" zoomScale="150" zoomScaleNormal="150" zoomScalePageLayoutView="150" workbookViewId="0">
      <selection activeCell="Q3" sqref="Q3"/>
    </sheetView>
  </sheetViews>
  <sheetFormatPr defaultColWidth="8.8554687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9.7109375" style="6" bestFit="1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8.85546875" style="6"/>
    <col min="111" max="120" width="10.42578125" style="6" customWidth="1"/>
    <col min="121" max="131" width="8.8554687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8.8554687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18</v>
      </c>
      <c r="AA1" s="32" t="s">
        <v>200</v>
      </c>
      <c r="AB1" s="32" t="s">
        <v>201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18</v>
      </c>
      <c r="AK1" s="32" t="s">
        <v>200</v>
      </c>
      <c r="AL1" s="32" t="s">
        <v>201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18</v>
      </c>
      <c r="AU1" s="32" t="s">
        <v>200</v>
      </c>
      <c r="AV1" s="32" t="s">
        <v>201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18</v>
      </c>
      <c r="BE1" s="32" t="s">
        <v>200</v>
      </c>
      <c r="BF1" s="32" t="s">
        <v>201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18</v>
      </c>
      <c r="BO1" s="32" t="s">
        <v>200</v>
      </c>
      <c r="BP1" s="32" t="s">
        <v>201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200</v>
      </c>
      <c r="BZ1" s="32" t="s">
        <v>201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18</v>
      </c>
      <c r="CI1" s="32" t="s">
        <v>200</v>
      </c>
      <c r="CJ1" s="32" t="s">
        <v>201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200</v>
      </c>
      <c r="CT1" s="32" t="s">
        <v>201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200</v>
      </c>
      <c r="DD1" s="32" t="s">
        <v>201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0">
        <v>77</v>
      </c>
      <c r="D3" s="180">
        <v>36</v>
      </c>
      <c r="E3" s="180">
        <v>3250</v>
      </c>
      <c r="F3" s="181">
        <v>43439</v>
      </c>
      <c r="G3" s="180" t="s">
        <v>210</v>
      </c>
      <c r="H3" s="180" t="s">
        <v>211</v>
      </c>
      <c r="I3" s="6" t="s">
        <v>202</v>
      </c>
      <c r="J3" s="6" t="s">
        <v>203</v>
      </c>
      <c r="K3" s="6" t="s">
        <v>204</v>
      </c>
      <c r="L3" s="180" t="s">
        <v>212</v>
      </c>
      <c r="M3" s="6" t="s">
        <v>205</v>
      </c>
      <c r="N3" s="6">
        <v>1</v>
      </c>
      <c r="O3" s="180">
        <v>0</v>
      </c>
      <c r="P3" s="182">
        <v>1</v>
      </c>
      <c r="Q3" s="183">
        <v>2600</v>
      </c>
      <c r="R3" s="183">
        <v>2700</v>
      </c>
      <c r="S3" s="189">
        <v>18</v>
      </c>
      <c r="T3" s="185"/>
      <c r="U3" s="185"/>
      <c r="V3" s="185"/>
      <c r="W3" s="185"/>
      <c r="X3" s="185"/>
      <c r="Y3" s="185"/>
      <c r="Z3" s="185"/>
      <c r="AA3" s="185"/>
      <c r="AB3" s="185"/>
      <c r="AC3" s="187">
        <v>3</v>
      </c>
      <c r="AD3" s="185"/>
      <c r="AE3" s="185"/>
      <c r="AF3" s="185"/>
      <c r="AG3" s="185"/>
      <c r="AH3" s="185"/>
      <c r="AI3" s="185"/>
      <c r="AJ3" s="185">
        <v>1</v>
      </c>
      <c r="AK3" s="185">
        <v>2</v>
      </c>
      <c r="AL3" s="185"/>
      <c r="AM3" s="187">
        <v>4</v>
      </c>
      <c r="AN3" s="185"/>
      <c r="AO3" s="185"/>
      <c r="AP3" s="185"/>
      <c r="AQ3" s="185"/>
      <c r="AR3" s="185"/>
      <c r="AS3" s="185"/>
      <c r="AT3" s="185"/>
      <c r="AU3" s="185"/>
      <c r="AV3" s="185"/>
      <c r="AW3" s="187"/>
      <c r="AX3" s="185"/>
      <c r="AY3" s="185"/>
      <c r="AZ3" s="185"/>
      <c r="BA3" s="185"/>
      <c r="BB3" s="185"/>
      <c r="BC3" s="185"/>
      <c r="BD3" s="185"/>
      <c r="BE3" s="185"/>
      <c r="BF3" s="185"/>
      <c r="BG3" s="187"/>
      <c r="BH3" s="185"/>
      <c r="BI3" s="185"/>
      <c r="BJ3" s="185"/>
      <c r="BK3" s="185"/>
      <c r="BL3" s="185"/>
      <c r="BM3" s="185"/>
      <c r="BN3" s="185"/>
      <c r="BO3" s="185"/>
      <c r="BP3" s="185"/>
      <c r="BQ3" s="187"/>
      <c r="BR3" s="185"/>
      <c r="BS3" s="185"/>
      <c r="BT3" s="185"/>
      <c r="BU3" s="185"/>
      <c r="BV3" s="185"/>
      <c r="BW3" s="185"/>
      <c r="BX3" s="185"/>
      <c r="BY3" s="185"/>
      <c r="BZ3" s="185"/>
      <c r="CA3" s="187"/>
      <c r="CB3" s="185"/>
      <c r="CC3" s="185"/>
      <c r="CD3" s="185"/>
      <c r="CE3" s="185"/>
      <c r="CF3" s="185"/>
      <c r="CG3" s="185"/>
      <c r="CH3" s="185"/>
      <c r="CI3" s="185"/>
      <c r="CJ3" s="185"/>
      <c r="CK3" s="187"/>
      <c r="CL3" s="185"/>
      <c r="CM3" s="185"/>
      <c r="CN3" s="185"/>
      <c r="CO3" s="185"/>
      <c r="CP3" s="185"/>
      <c r="CQ3" s="185"/>
      <c r="CR3" s="185"/>
      <c r="CS3" s="185"/>
      <c r="CT3" s="185"/>
      <c r="CU3" s="187"/>
      <c r="CV3" s="185"/>
      <c r="CW3" s="185"/>
      <c r="CX3" s="185"/>
      <c r="CY3" s="185"/>
      <c r="CZ3" s="185"/>
      <c r="DA3" s="185"/>
      <c r="DB3" s="185"/>
      <c r="DC3" s="185"/>
      <c r="DD3" s="185"/>
      <c r="DE3" s="188">
        <v>1</v>
      </c>
      <c r="DF3" s="185">
        <v>2</v>
      </c>
      <c r="DG3" s="185"/>
      <c r="DH3" s="185">
        <v>11</v>
      </c>
      <c r="DI3" s="185"/>
      <c r="DJ3" s="185"/>
      <c r="DK3" s="185">
        <v>2</v>
      </c>
      <c r="DL3" s="185"/>
      <c r="DM3" s="185">
        <v>15</v>
      </c>
      <c r="DN3" s="185"/>
      <c r="DO3" s="185"/>
      <c r="DP3" s="16"/>
      <c r="DQ3" s="6">
        <f>IF(R3&gt;=1,1,0)</f>
        <v>1</v>
      </c>
      <c r="DR3" s="6">
        <f t="shared" ref="DR3:EA3" si="0">S3+AC3+AM3+AW3+BG3+BQ3+CA3+CK3+CU3</f>
        <v>25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1</v>
      </c>
      <c r="DZ3" s="6">
        <f t="shared" si="0"/>
        <v>2</v>
      </c>
      <c r="EA3" s="6">
        <f t="shared" si="0"/>
        <v>0</v>
      </c>
      <c r="EB3" s="6">
        <f>DR3+DS3+DT3+DU3+DV3+DW3+DX3</f>
        <v>25</v>
      </c>
      <c r="EC3" s="6">
        <f>DY3+DZ3+EA3+EB3</f>
        <v>28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6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280</v>
      </c>
      <c r="D8" s="6">
        <f>A8*D3</f>
        <v>10080</v>
      </c>
      <c r="I8" s="96" t="s">
        <v>54</v>
      </c>
      <c r="J8" s="6">
        <f>TOTALS!D20*D3</f>
        <v>9000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4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89.285714285714292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0</v>
      </c>
      <c r="P203" s="43"/>
      <c r="S203" s="44">
        <f>SUM(S3:S202)</f>
        <v>18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0</v>
      </c>
      <c r="AC203" s="44">
        <f t="shared" si="100"/>
        <v>3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1</v>
      </c>
      <c r="AK203" s="29">
        <f t="shared" si="101"/>
        <v>2</v>
      </c>
      <c r="AL203" s="29">
        <f t="shared" si="101"/>
        <v>0</v>
      </c>
      <c r="AM203" s="44">
        <f t="shared" si="101"/>
        <v>4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25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1</v>
      </c>
      <c r="DZ203" s="29">
        <f t="shared" si="106"/>
        <v>2</v>
      </c>
      <c r="EA203" s="29">
        <f t="shared" si="106"/>
        <v>0</v>
      </c>
      <c r="EB203" s="29">
        <f t="shared" si="106"/>
        <v>25</v>
      </c>
      <c r="EC203" s="29">
        <f t="shared" si="106"/>
        <v>28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selection activeCell="H1" sqref="H1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Blackwater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CS18FHQ295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>
        <f>ENTRY!C3</f>
        <v>77</v>
      </c>
      <c r="F8" s="45"/>
      <c r="H8" s="46" t="s">
        <v>79</v>
      </c>
      <c r="I8" s="45"/>
      <c r="J8" s="136" t="str">
        <f>ENTRY!L3</f>
        <v>NE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79">
        <f>ENTRY!F3</f>
        <v>43439</v>
      </c>
      <c r="F10" s="45"/>
      <c r="H10" s="46" t="s">
        <v>83</v>
      </c>
      <c r="I10" s="46" t="s">
        <v>84</v>
      </c>
      <c r="J10" s="136" t="str">
        <f>ENTRY!G3</f>
        <v>55°51'38.3"</v>
      </c>
      <c r="K10" s="46" t="s">
        <v>85</v>
      </c>
      <c r="L10" s="136" t="str">
        <f>ENTRY!H3</f>
        <v>124°01'29.0"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36</v>
      </c>
      <c r="F11" s="45"/>
      <c r="H11" s="46" t="s">
        <v>87</v>
      </c>
      <c r="I11" s="45"/>
      <c r="J11" s="45"/>
      <c r="K11" s="136">
        <f>ENTRY!E3</f>
        <v>3250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2018</v>
      </c>
      <c r="F15" s="31"/>
      <c r="G15" s="30">
        <v>2017</v>
      </c>
      <c r="H15" s="31"/>
      <c r="I15" s="30" t="s">
        <v>229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25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250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89.285714285714292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98</v>
      </c>
      <c r="G31" s="82">
        <f>ENTRY!DY203</f>
        <v>1</v>
      </c>
      <c r="H31" s="83"/>
      <c r="I31" s="102">
        <f>ENTRY!DY203/ENTRY!DQ203*10</f>
        <v>10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99</v>
      </c>
      <c r="G32" s="84">
        <f>ENTRY!DZ203</f>
        <v>2</v>
      </c>
      <c r="H32" s="85"/>
      <c r="I32" s="103">
        <f>ENTRY!DZ203/ENTRY!DQ203*10</f>
        <v>20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199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100</v>
      </c>
      <c r="C35" s="152" t="s">
        <v>101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102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103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104</v>
      </c>
      <c r="C41" s="50"/>
      <c r="D41" s="50"/>
      <c r="E41" s="50"/>
      <c r="G41" s="98">
        <f>G31+G32+G33</f>
        <v>3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105</v>
      </c>
      <c r="C43" s="50"/>
      <c r="D43" s="50"/>
      <c r="E43" s="50"/>
      <c r="G43" s="98">
        <f>ENTRY!EB203</f>
        <v>25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106</v>
      </c>
      <c r="C44" s="50"/>
      <c r="D44" s="50"/>
      <c r="E44" s="50"/>
      <c r="G44" s="111">
        <f>G43/ENTRY!EC203*100</f>
        <v>89.285714285714292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107</v>
      </c>
      <c r="C48" s="151" t="s">
        <v>108</v>
      </c>
      <c r="M48" s="50"/>
      <c r="N48" s="49"/>
    </row>
    <row r="49" spans="1:14" ht="13.5" thickBot="1" x14ac:dyDescent="0.25">
      <c r="A49" s="48"/>
      <c r="C49" s="7" t="s">
        <v>109</v>
      </c>
      <c r="D49" s="7" t="s">
        <v>110</v>
      </c>
      <c r="E49" s="7" t="s">
        <v>54</v>
      </c>
      <c r="F49" s="72">
        <v>2018</v>
      </c>
      <c r="G49" s="73"/>
      <c r="H49" s="72">
        <v>2017</v>
      </c>
      <c r="I49" s="73"/>
      <c r="J49" s="72" t="s">
        <v>229</v>
      </c>
      <c r="K49" s="73"/>
      <c r="L49" s="7" t="s">
        <v>111</v>
      </c>
      <c r="M49" s="50"/>
      <c r="N49" s="49"/>
    </row>
    <row r="50" spans="1:14" ht="13.5" thickBot="1" x14ac:dyDescent="0.25">
      <c r="A50" s="48"/>
      <c r="C50" s="8" t="s">
        <v>112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113</v>
      </c>
      <c r="M50" s="50"/>
      <c r="N50" s="49"/>
    </row>
    <row r="51" spans="1:14" x14ac:dyDescent="0.2">
      <c r="A51" s="48"/>
      <c r="C51" s="9" t="s">
        <v>114</v>
      </c>
      <c r="D51" s="9">
        <v>3.3</v>
      </c>
      <c r="E51" s="80">
        <f>SUM(ENTRY!S3:'ENTRY'!S202)</f>
        <v>18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0</v>
      </c>
      <c r="M51" s="50"/>
      <c r="N51" s="49"/>
    </row>
    <row r="52" spans="1:14" x14ac:dyDescent="0.2">
      <c r="A52" s="48"/>
      <c r="C52" s="9" t="s">
        <v>115</v>
      </c>
      <c r="D52" s="9">
        <v>5.3</v>
      </c>
      <c r="E52" s="80">
        <f>SUM(ENTRY!AC3:'ENTRY'!AC202)</f>
        <v>3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116</v>
      </c>
      <c r="D53" s="9">
        <v>7.1</v>
      </c>
      <c r="E53" s="80">
        <f>SUM(ENTRY!AM3:'ENTRY'!AM202)</f>
        <v>4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117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118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119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120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121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122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25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3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230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opLeftCell="A4" workbookViewId="0">
      <selection activeCell="B11" sqref="B11:M29"/>
    </sheetView>
  </sheetViews>
  <sheetFormatPr defaultColWidth="8.8554687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8.8554687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198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123</v>
      </c>
      <c r="C6" s="16"/>
      <c r="D6" s="150" t="s">
        <v>124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125</v>
      </c>
      <c r="E7" s="2"/>
      <c r="F7" s="2"/>
      <c r="G7" s="2"/>
      <c r="H7" s="3"/>
      <c r="I7" s="1" t="s">
        <v>126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127</v>
      </c>
      <c r="E8" s="7" t="s">
        <v>127</v>
      </c>
      <c r="F8" s="7" t="s">
        <v>127</v>
      </c>
      <c r="G8" s="7" t="s">
        <v>127</v>
      </c>
      <c r="H8" s="7" t="s">
        <v>127</v>
      </c>
      <c r="I8" s="7" t="s">
        <v>127</v>
      </c>
      <c r="J8" s="7" t="s">
        <v>127</v>
      </c>
      <c r="K8" s="7" t="s">
        <v>127</v>
      </c>
      <c r="L8" s="7" t="s">
        <v>127</v>
      </c>
      <c r="M8" s="7" t="s">
        <v>127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128</v>
      </c>
      <c r="H9" s="8" t="s">
        <v>129</v>
      </c>
      <c r="I9" s="8" t="s">
        <v>37</v>
      </c>
      <c r="J9" s="8" t="s">
        <v>39</v>
      </c>
      <c r="K9" s="8" t="s">
        <v>38</v>
      </c>
      <c r="L9" s="8" t="s">
        <v>128</v>
      </c>
      <c r="M9" s="8" t="s">
        <v>129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11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15</v>
      </c>
      <c r="L10" s="79">
        <f>ENTRY!DO3</f>
        <v>0</v>
      </c>
      <c r="M10" s="79">
        <f>ENTRY!DK3</f>
        <v>2</v>
      </c>
      <c r="N10" s="15"/>
    </row>
    <row r="11" spans="1:14" x14ac:dyDescent="0.2">
      <c r="A11" s="14"/>
      <c r="B11" s="173"/>
      <c r="C11" s="174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15"/>
    </row>
    <row r="12" spans="1:14" x14ac:dyDescent="0.2">
      <c r="A12" s="14"/>
      <c r="B12" s="173"/>
      <c r="C12" s="174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15"/>
    </row>
    <row r="13" spans="1:14" x14ac:dyDescent="0.2">
      <c r="A13" s="14"/>
      <c r="B13" s="173"/>
      <c r="C13" s="174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15"/>
    </row>
    <row r="14" spans="1:14" x14ac:dyDescent="0.2">
      <c r="A14" s="14"/>
      <c r="B14" s="173"/>
      <c r="C14" s="174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15"/>
    </row>
    <row r="15" spans="1:14" x14ac:dyDescent="0.2">
      <c r="A15" s="14"/>
      <c r="B15" s="173"/>
      <c r="C15" s="174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15"/>
    </row>
    <row r="16" spans="1:14" x14ac:dyDescent="0.2">
      <c r="A16" s="14"/>
      <c r="B16" s="173"/>
      <c r="C16" s="174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15"/>
    </row>
    <row r="17" spans="1:15" x14ac:dyDescent="0.2">
      <c r="A17" s="14"/>
      <c r="B17" s="173"/>
      <c r="C17" s="174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15"/>
    </row>
    <row r="18" spans="1:15" x14ac:dyDescent="0.2">
      <c r="A18" s="14"/>
      <c r="B18" s="173"/>
      <c r="C18" s="174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15"/>
    </row>
    <row r="19" spans="1:15" x14ac:dyDescent="0.2">
      <c r="A19" s="14"/>
      <c r="B19" s="173"/>
      <c r="C19" s="174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15"/>
    </row>
    <row r="20" spans="1:15" x14ac:dyDescent="0.2">
      <c r="A20" s="14"/>
      <c r="B20" s="173"/>
      <c r="C20" s="174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15"/>
    </row>
    <row r="21" spans="1:15" x14ac:dyDescent="0.2">
      <c r="A21" s="14"/>
      <c r="B21" s="173"/>
      <c r="C21" s="174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15"/>
    </row>
    <row r="22" spans="1:15" x14ac:dyDescent="0.2">
      <c r="A22" s="14"/>
      <c r="B22" s="173"/>
      <c r="C22" s="174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15"/>
    </row>
    <row r="23" spans="1:15" x14ac:dyDescent="0.2">
      <c r="A23" s="14"/>
      <c r="B23" s="173"/>
      <c r="C23" s="174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15"/>
    </row>
    <row r="24" spans="1:15" x14ac:dyDescent="0.2">
      <c r="A24" s="14"/>
      <c r="B24" s="173"/>
      <c r="C24" s="174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15"/>
    </row>
    <row r="25" spans="1:15" x14ac:dyDescent="0.2">
      <c r="A25" s="14"/>
      <c r="B25" s="173"/>
      <c r="C25" s="174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15"/>
    </row>
    <row r="26" spans="1:15" x14ac:dyDescent="0.2">
      <c r="A26" s="14"/>
      <c r="B26" s="173"/>
      <c r="C26" s="174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15"/>
    </row>
    <row r="27" spans="1:15" x14ac:dyDescent="0.2">
      <c r="A27" s="14"/>
      <c r="B27" s="173"/>
      <c r="C27" s="174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15"/>
    </row>
    <row r="28" spans="1:15" x14ac:dyDescent="0.2">
      <c r="A28" s="14"/>
      <c r="B28" s="173"/>
      <c r="C28" s="174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15"/>
    </row>
    <row r="29" spans="1:15" ht="13.5" thickBot="1" x14ac:dyDescent="0.25">
      <c r="A29" s="14"/>
      <c r="B29" s="173"/>
      <c r="C29" s="87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15"/>
    </row>
    <row r="30" spans="1:15" ht="13.5" thickBot="1" x14ac:dyDescent="0.25">
      <c r="A30" s="14"/>
      <c r="B30" s="81" t="s">
        <v>130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11</v>
      </c>
      <c r="G30" s="118">
        <f t="shared" si="0"/>
        <v>0</v>
      </c>
      <c r="H30" s="117">
        <f t="shared" si="0"/>
        <v>2</v>
      </c>
      <c r="I30" s="118">
        <f t="shared" si="0"/>
        <v>0</v>
      </c>
      <c r="J30" s="117">
        <f t="shared" si="0"/>
        <v>0</v>
      </c>
      <c r="K30" s="118">
        <f t="shared" si="0"/>
        <v>15</v>
      </c>
      <c r="L30" s="117">
        <f t="shared" si="0"/>
        <v>0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131</v>
      </c>
      <c r="C32" s="125"/>
      <c r="D32" s="148" t="s">
        <v>132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133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134</v>
      </c>
      <c r="C35" s="116"/>
      <c r="D35" s="113"/>
      <c r="E35" s="114" t="s">
        <v>135</v>
      </c>
      <c r="F35" s="113"/>
      <c r="G35" s="16"/>
      <c r="H35" s="97" t="s">
        <v>136</v>
      </c>
      <c r="I35" s="16"/>
      <c r="J35" s="114" t="s">
        <v>137</v>
      </c>
      <c r="K35" s="113"/>
      <c r="L35"/>
      <c r="M35"/>
      <c r="N35" s="15"/>
      <c r="O35"/>
    </row>
    <row r="36" spans="1:15" x14ac:dyDescent="0.2">
      <c r="A36" s="14"/>
      <c r="B36" s="71" t="s">
        <v>138</v>
      </c>
      <c r="C36" s="113"/>
      <c r="D36" s="113"/>
      <c r="E36" s="113" t="s">
        <v>139</v>
      </c>
      <c r="F36" s="113"/>
      <c r="G36" s="16"/>
      <c r="H36" s="16" t="s">
        <v>140</v>
      </c>
      <c r="I36" s="16"/>
      <c r="J36" s="113" t="s">
        <v>139</v>
      </c>
      <c r="K36" s="113"/>
      <c r="L36"/>
      <c r="M36"/>
      <c r="N36" s="15"/>
      <c r="O36"/>
    </row>
    <row r="37" spans="1:15" x14ac:dyDescent="0.2">
      <c r="A37" s="14"/>
      <c r="B37" s="71" t="s">
        <v>141</v>
      </c>
      <c r="C37" s="113"/>
      <c r="D37" s="113"/>
      <c r="E37" s="113" t="s">
        <v>142</v>
      </c>
      <c r="F37" s="113"/>
      <c r="G37" s="16"/>
      <c r="H37" s="16" t="s">
        <v>143</v>
      </c>
      <c r="I37" s="16"/>
      <c r="J37" s="113" t="s">
        <v>142</v>
      </c>
      <c r="K37" s="113"/>
      <c r="L37"/>
      <c r="M37"/>
      <c r="N37" s="15"/>
      <c r="O37"/>
    </row>
    <row r="38" spans="1:15" x14ac:dyDescent="0.2">
      <c r="A38" s="14"/>
      <c r="B38" s="71" t="s">
        <v>144</v>
      </c>
      <c r="C38" s="113"/>
      <c r="D38" s="113"/>
      <c r="E38" s="113" t="s">
        <v>145</v>
      </c>
      <c r="F38" s="113"/>
      <c r="G38" s="16"/>
      <c r="H38" s="16" t="s">
        <v>146</v>
      </c>
      <c r="I38" s="16"/>
      <c r="J38" s="113" t="s">
        <v>145</v>
      </c>
      <c r="K38" s="113"/>
      <c r="L38"/>
      <c r="M38"/>
      <c r="N38" s="15"/>
      <c r="O38"/>
    </row>
    <row r="39" spans="1:15" x14ac:dyDescent="0.2">
      <c r="A39" s="14"/>
      <c r="B39" s="71" t="s">
        <v>147</v>
      </c>
      <c r="C39" s="113"/>
      <c r="D39" s="113"/>
      <c r="E39" s="113" t="s">
        <v>148</v>
      </c>
      <c r="F39" s="113"/>
      <c r="G39" s="16"/>
      <c r="H39" s="16" t="s">
        <v>149</v>
      </c>
      <c r="I39" s="16"/>
      <c r="J39" s="113" t="s">
        <v>148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150</v>
      </c>
      <c r="C41" s="16"/>
      <c r="D41" s="16"/>
      <c r="E41" s="16"/>
      <c r="F41"/>
      <c r="G41" s="98">
        <f>(H30+M30)/ENTRY!L16</f>
        <v>2</v>
      </c>
      <c r="N41" s="15"/>
      <c r="O41"/>
    </row>
    <row r="42" spans="1:15" x14ac:dyDescent="0.2">
      <c r="A42" s="14"/>
      <c r="B42" s="20" t="s">
        <v>151</v>
      </c>
      <c r="C42" s="16"/>
      <c r="D42" s="16"/>
      <c r="E42"/>
      <c r="G42" s="98">
        <f>(F30+K30)/ENTRY!L16</f>
        <v>13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152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153</v>
      </c>
      <c r="C46" s="125"/>
      <c r="D46" s="148" t="s">
        <v>154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155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156</v>
      </c>
      <c r="F50" s="96" t="s">
        <v>157</v>
      </c>
      <c r="I50" s="71" t="s">
        <v>158</v>
      </c>
      <c r="J50" s="71"/>
      <c r="K50" s="71"/>
      <c r="N50" s="15"/>
      <c r="O50"/>
    </row>
    <row r="51" spans="1:15" x14ac:dyDescent="0.2">
      <c r="A51" s="14"/>
      <c r="B51" s="158" t="s">
        <v>159</v>
      </c>
      <c r="C51" s="159"/>
      <c r="F51" s="160" t="s">
        <v>160</v>
      </c>
      <c r="G51" s="160"/>
      <c r="I51" s="160" t="s">
        <v>161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162</v>
      </c>
      <c r="C53" s="71"/>
      <c r="F53" s="71" t="s">
        <v>163</v>
      </c>
      <c r="G53" s="71"/>
      <c r="I53" s="96" t="s">
        <v>164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142</v>
      </c>
      <c r="C55" s="71"/>
      <c r="F55" s="71" t="s">
        <v>165</v>
      </c>
      <c r="G55" s="71"/>
      <c r="I55" s="96" t="s">
        <v>166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167</v>
      </c>
      <c r="C57" s="164"/>
      <c r="D57" s="125"/>
      <c r="E57" s="125"/>
      <c r="F57" s="164" t="s">
        <v>168</v>
      </c>
      <c r="G57" s="164"/>
      <c r="H57" s="125"/>
      <c r="I57" s="165" t="s">
        <v>169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tabSelected="1" topLeftCell="A30" zoomScale="150" zoomScaleNormal="150" zoomScalePageLayoutView="150" workbookViewId="0">
      <selection activeCell="I46" sqref="I46"/>
    </sheetView>
  </sheetViews>
  <sheetFormatPr defaultColWidth="8.8554687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" style="6" bestFit="1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8.8554687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198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Blackwater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170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CS18FHQ295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>
        <f>ENTRY!C3</f>
        <v>77</v>
      </c>
      <c r="F8" s="127"/>
      <c r="G8" s="127"/>
      <c r="H8" s="50"/>
      <c r="I8" s="126" t="s">
        <v>171</v>
      </c>
      <c r="J8" s="127"/>
      <c r="K8" s="127"/>
      <c r="L8" s="134" t="str">
        <f>ENTRY!L3</f>
        <v>NE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36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172</v>
      </c>
      <c r="C10" s="127"/>
      <c r="D10" s="127"/>
      <c r="E10" s="178">
        <f>ENTRY!F3</f>
        <v>43439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173</v>
      </c>
      <c r="C11" s="127"/>
      <c r="D11" s="133" t="s">
        <v>84</v>
      </c>
      <c r="E11" s="136" t="str">
        <f>ENTRY!G3</f>
        <v>55°51'38.3"</v>
      </c>
      <c r="F11" s="133" t="s">
        <v>85</v>
      </c>
      <c r="G11" s="136" t="str">
        <f>ENTRY!H3</f>
        <v>124°01'29.0"</v>
      </c>
      <c r="H11" s="50"/>
      <c r="I11" s="129" t="s">
        <v>87</v>
      </c>
      <c r="J11" s="127"/>
      <c r="K11" s="127"/>
      <c r="L11" s="134">
        <f>ENTRY!E3</f>
        <v>3250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174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175</v>
      </c>
      <c r="C16" s="50"/>
      <c r="D16" s="50"/>
      <c r="E16" s="192" t="s">
        <v>213</v>
      </c>
      <c r="F16" s="192"/>
      <c r="G16" s="192"/>
      <c r="H16" s="52" t="s">
        <v>176</v>
      </c>
      <c r="I16" s="50"/>
      <c r="J16" s="98" t="s">
        <v>216</v>
      </c>
      <c r="K16" s="50"/>
      <c r="L16" s="52" t="s">
        <v>177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92"/>
      <c r="F17" s="192"/>
      <c r="G17" s="192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178</v>
      </c>
      <c r="C18" s="50"/>
      <c r="D18" s="50"/>
      <c r="E18" s="138" t="s">
        <v>214</v>
      </c>
      <c r="F18" s="138"/>
      <c r="G18" s="138"/>
      <c r="H18" s="52" t="s">
        <v>179</v>
      </c>
      <c r="I18" s="50"/>
      <c r="J18" s="98" t="s">
        <v>215</v>
      </c>
      <c r="K18" s="138"/>
      <c r="L18" s="52" t="s">
        <v>180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181</v>
      </c>
      <c r="C20" s="50"/>
      <c r="D20" s="50"/>
      <c r="E20" s="50"/>
      <c r="F20" s="190" t="s">
        <v>206</v>
      </c>
      <c r="G20" s="98"/>
      <c r="H20" s="52" t="s">
        <v>182</v>
      </c>
      <c r="I20" s="50"/>
      <c r="J20" s="98" t="s">
        <v>207</v>
      </c>
      <c r="K20" s="50"/>
      <c r="L20" s="52" t="s">
        <v>183</v>
      </c>
      <c r="M20" s="50"/>
      <c r="N20" s="138" t="s">
        <v>228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184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185</v>
      </c>
      <c r="C24" s="50"/>
      <c r="D24" s="50"/>
      <c r="E24" s="98" t="s">
        <v>219</v>
      </c>
      <c r="F24" s="50"/>
      <c r="G24" s="50"/>
      <c r="H24" s="52" t="s">
        <v>186</v>
      </c>
      <c r="I24" s="50"/>
      <c r="J24" s="193" t="s">
        <v>227</v>
      </c>
      <c r="K24" s="193"/>
      <c r="L24" s="193"/>
      <c r="M24" s="193"/>
      <c r="N24" s="193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193"/>
      <c r="K25" s="193"/>
      <c r="L25" s="193"/>
      <c r="M25" s="193"/>
      <c r="N25" s="193"/>
      <c r="O25" s="15"/>
    </row>
    <row r="26" spans="1:15" x14ac:dyDescent="0.2">
      <c r="A26" s="14"/>
      <c r="B26" s="52" t="s">
        <v>187</v>
      </c>
      <c r="C26" s="50"/>
      <c r="D26" s="50"/>
      <c r="E26" s="50"/>
      <c r="F26" s="50"/>
      <c r="G26" s="98" t="s">
        <v>220</v>
      </c>
      <c r="H26" s="50"/>
      <c r="I26" s="50"/>
      <c r="J26" s="193"/>
      <c r="K26" s="193"/>
      <c r="L26" s="193"/>
      <c r="M26" s="193"/>
      <c r="N26" s="193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193"/>
      <c r="K27" s="193"/>
      <c r="L27" s="193"/>
      <c r="M27" s="193"/>
      <c r="N27" s="193"/>
      <c r="O27" s="15"/>
    </row>
    <row r="28" spans="1:15" ht="15.75" x14ac:dyDescent="0.25">
      <c r="A28" s="14"/>
      <c r="B28" s="132" t="s">
        <v>188</v>
      </c>
      <c r="C28" s="130"/>
      <c r="D28" s="130"/>
      <c r="E28" s="130"/>
      <c r="F28" s="130"/>
      <c r="G28" s="130"/>
      <c r="H28" s="50"/>
      <c r="I28" s="50"/>
      <c r="J28" s="193"/>
      <c r="K28" s="193"/>
      <c r="L28" s="193"/>
      <c r="M28" s="193"/>
      <c r="N28" s="193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189</v>
      </c>
      <c r="C30" s="50"/>
      <c r="D30" s="50"/>
      <c r="E30" s="50"/>
      <c r="F30" s="98" t="s">
        <v>221</v>
      </c>
      <c r="G30" s="50"/>
      <c r="H30" s="50"/>
      <c r="I30" s="52" t="s">
        <v>190</v>
      </c>
      <c r="J30" s="50"/>
      <c r="K30" s="50"/>
      <c r="L30" s="139" t="s">
        <v>142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191</v>
      </c>
      <c r="C32" s="50"/>
      <c r="D32" s="50"/>
      <c r="E32" s="98" t="s">
        <v>139</v>
      </c>
      <c r="F32" s="50"/>
      <c r="G32" s="50"/>
      <c r="H32" s="50"/>
      <c r="I32" s="52" t="s">
        <v>192</v>
      </c>
      <c r="J32" s="50"/>
      <c r="K32" s="50"/>
      <c r="L32" s="98" t="s">
        <v>142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193</v>
      </c>
      <c r="C34" s="50"/>
      <c r="D34" s="50"/>
      <c r="E34" s="98" t="s">
        <v>222</v>
      </c>
      <c r="F34" s="138"/>
      <c r="G34" s="50"/>
      <c r="H34" s="50"/>
      <c r="I34" s="52" t="s">
        <v>194</v>
      </c>
      <c r="J34" s="50"/>
      <c r="K34" s="50"/>
      <c r="L34" s="98" t="s">
        <v>223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195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196</v>
      </c>
      <c r="C38" s="131"/>
      <c r="D38" s="131"/>
      <c r="E38" s="176" t="s">
        <v>224</v>
      </c>
      <c r="F38" s="177"/>
      <c r="G38" s="131"/>
      <c r="H38" s="50"/>
      <c r="I38" s="156" t="s">
        <v>197</v>
      </c>
      <c r="J38" s="50"/>
      <c r="K38" s="50"/>
      <c r="L38" s="138" t="s">
        <v>208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226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194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5"/>
    </row>
    <row r="44" spans="1:15" x14ac:dyDescent="0.2">
      <c r="A44" s="76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5"/>
    </row>
    <row r="45" spans="1:15" x14ac:dyDescent="0.2">
      <c r="A45" s="76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195" t="s">
        <v>225</v>
      </c>
      <c r="C46" s="195"/>
      <c r="D46" s="195"/>
      <c r="E46" s="195"/>
      <c r="F46" s="195"/>
      <c r="G46" s="195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x14ac:dyDescent="0.2">
      <c r="A56" s="76"/>
      <c r="B56" s="98"/>
      <c r="C56" s="138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15"/>
    </row>
    <row r="57" spans="1:15" x14ac:dyDescent="0.2">
      <c r="A57" s="76"/>
      <c r="B57" s="98"/>
      <c r="C57" s="138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15"/>
    </row>
    <row r="58" spans="1:15" ht="13.5" thickBot="1" x14ac:dyDescent="0.25">
      <c r="A58" s="77"/>
      <c r="B58" s="137"/>
      <c r="C58" s="78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19"/>
    </row>
    <row r="59" spans="1:15" ht="13.5" thickTop="1" x14ac:dyDescent="0.2"/>
  </sheetData>
  <mergeCells count="4">
    <mergeCell ref="B46:G46"/>
    <mergeCell ref="E16:G17"/>
    <mergeCell ref="J24:N28"/>
    <mergeCell ref="B40:N43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2019-01-25T22:48:39Z</dcterms:modified>
</cp:coreProperties>
</file>