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<sst xmlns="http://schemas.openxmlformats.org/spreadsheetml/2006/main" count="353" uniqueCount="229">
  <si>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</si>
  <si>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</si>
  <si>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</si>
  <si>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</si>
  <si>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</si>
  <si>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</si>
  <si>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</si>
  <si>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</si>
  <si>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</si>
  <si>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</si>
  <si>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</si>
  <si>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</si>
  <si>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</si>
  <si>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</si>
  <si>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</si>
  <si>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</si>
  <si>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</si>
  <si>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</si>
  <si>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</si>
  <si>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</si>
  <si>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</si>
  <si>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</si>
  <si>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</si>
  <si>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</si>
  <si>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</si>
  <si>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</si>
  <si>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</si>
  <si>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</si>
  <si>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</si>
  <si>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</si>
  <si>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</si>
  <si>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</si>
  <si>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</si>
  <si>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</si>
  <si>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</si>
  <si>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</si>
  <si>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</si>
  <si>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</si>
  <si>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</si>
  <si>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</si>
  <si>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</si>
  <si>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</si>
  <si>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</si>
  <si>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</si>
  <si>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</si>
  <si>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</si>
  <si>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</si>
  <si>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</si>
  <si>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</si>
  <si>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</si>
  <si>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</si>
  <si>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</si>
  <si>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</si>
  <si>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</si>
  <si>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</si>
  <si>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</si>
  <si>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</si>
  <si>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</si>
  <si>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</si>
  <si>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</si>
  <si>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</si>
  <si>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</si>
  <si>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</si>
  <si>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</si>
  <si>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</si>
  <si>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</si>
  <si>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</si>
  <si>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</si>
  <si>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</si>
  <si>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</si>
  <si>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</si>
  <si>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</si>
  <si>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</si>
  <si>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</si>
  <si>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</si>
  <si>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</si>
  <si>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</si>
  <si>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</si>
  <si>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</si>
  <si>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</si>
  <si>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</si>
  <si>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</si>
  <si>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</si>
  <si>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</si>
  <si>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</si>
  <si>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</si>
  <si>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</si>
  <si>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</si>
  <si>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</si>
  <si>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</si>
  <si>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</si>
  <si>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</si>
  <si>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</si>
  <si>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</si>
  <si>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</si>
  <si>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</si>
  <si>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</si>
  <si>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</si>
  <si>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</si>
  <si>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</si>
  <si>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</si>
  <si>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</si>
  <si>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</si>
  <si>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</si>
  <si>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</si>
  <si>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</si>
  <si>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</si>
  <si>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</si>
  <si>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</si>
  <si>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</si>
  <si>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</si>
  <si>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</si>
  <si>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</si>
  <si>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</si>
  <si>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</si>
  <si>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</si>
  <si>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</si>
  <si>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</si>
  <si>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</si>
  <si>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</si>
  <si>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</si>
  <si>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</si>
  <si>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</si>
  <si>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</si>
  <si>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</si>
  <si>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</si>
  <si>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</si>
  <si>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</si>
  <si>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</si>
  <si>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</si>
  <si>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</si>
  <si>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</si>
  <si>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</si>
  <si>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</si>
  <si>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</si>
  <si>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</si>
  <si>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</si>
  <si>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</si>
  <si>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</si>
  <si>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</si>
  <si>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</si>
  <si>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</si>
  <si>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</si>
  <si>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</si>
  <si>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</si>
  <si>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</si>
  <si>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</si>
  <si>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</si>
  <si>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</si>
  <si>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</si>
  <si>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</si>
  <si>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</si>
  <si>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</si>
  <si>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</si>
  <si>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</si>
  <si>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</si>
  <si>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</si>
  <si>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</si>
  <si>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</si>
  <si>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</si>
  <si>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</si>
  <si>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</si>
  <si>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</si>
  <si>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</si>
  <si>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</si>
  <si>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</si>
  <si>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</si>
  <si>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</si>
  <si>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</si>
  <si>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</si>
  <si>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</si>
  <si>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</si>
  <si>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</si>
  <si>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</si>
  <si>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</si>
  <si>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</si>
  <si>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</si>
  <si>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</si>
  <si>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</si>
  <si>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</si>
  <si>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</si>
  <si>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</si>
  <si>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</si>
  <si>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</si>
  <si>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</si>
  <si>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</si>
  <si>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</si>
  <si>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</si>
  <si>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</si>
  <si>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</si>
  <si>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</si>
  <si>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</si>
  <si>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</si>
  <si>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</si>
  <si>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</si>
  <si>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</si>
  <si>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</si>
  <si>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</si>
  <si>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</si>
  <si>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</si>
  <si>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</si>
  <si>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</si>
  <si>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</si>
  <si>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</si>
  <si>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</si>
  <si>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</si>
  <si>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</si>
  <si>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Moose</t>
  </si>
  <si>
    <t>Endemic</t>
  </si>
  <si>
    <t>Ground survey</t>
  </si>
  <si>
    <t>Davis</t>
  </si>
  <si>
    <t>56°27'41.7"</t>
  </si>
  <si>
    <t>124°18'58.4"</t>
  </si>
  <si>
    <t>Accessed off Rd. @ ~31km Davis</t>
  </si>
  <si>
    <t>4WD + Sled + ~300m walk-in</t>
  </si>
  <si>
    <t>4WD + Quad + ~300m walk-in</t>
  </si>
  <si>
    <t>BlS, SBl</t>
  </si>
  <si>
    <t>0-80%</t>
  </si>
  <si>
    <t>All</t>
  </si>
  <si>
    <t>Minor 2019/20</t>
  </si>
  <si>
    <t>*Bark patch on S/L1 was taken @ ~ 30m, and taken @ ~1560m on S/L2 - No Code 1 within probe sections.</t>
  </si>
  <si>
    <t xml:space="preserve">    *The never-ending, dense blowdown in Poly 79 became unacceptable from both a safety and production stance. Sections were becoming unsurveyable (ie.100m/hr). There is a map enclosed with some further details as to what was, and was not, surveyed.</t>
  </si>
  <si>
    <t xml:space="preserve">    What was surveyed of the poly (52%) had some susceptable timber. A couple small infests we noted (two Code 1 &amp; one Code 3). However, this stand once had a significant pine component. Now dead (IBM) and fallen over, the remaining spruce equates to a small volume.  </t>
  </si>
  <si>
    <t>Variable: Gentle slopes - Steep</t>
  </si>
  <si>
    <t>No</t>
  </si>
  <si>
    <t>846-995m</t>
  </si>
  <si>
    <t>2016*</t>
  </si>
  <si>
    <t>* Includes all trees infested in 2016 and earlier.</t>
  </si>
  <si>
    <t>AO/TJ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</si>
</sst>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D1" zoomScale="150" zoomScaleNormal="150" zoomScalePageLayoutView="150" workbookViewId="0">
      <selection activeCell="L4" sqref="L4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0">
        <v>79</v>
      </c>
      <c r="D3" s="180">
        <v>54</v>
      </c>
      <c r="E3" s="180">
        <v>4100</v>
      </c>
      <c r="F3" s="181">
        <v>43448</v>
      </c>
      <c r="G3" s="180" t="s">
        <v>211</v>
      </c>
      <c r="H3" s="180" t="s">
        <v>212</v>
      </c>
      <c r="I3" s="6" t="s">
        <v>202</v>
      </c>
      <c r="J3" s="6" t="s">
        <v>203</v>
      </c>
      <c r="K3" s="6" t="s">
        <v>204</v>
      </c>
      <c r="L3" s="180" t="s">
        <v>228</v>
      </c>
      <c r="M3" s="6" t="s">
        <v>205</v>
      </c>
      <c r="N3" s="6">
        <v>1</v>
      </c>
      <c r="O3" s="180">
        <v>0</v>
      </c>
      <c r="P3" s="182">
        <v>1</v>
      </c>
      <c r="Q3" s="183">
        <v>750</v>
      </c>
      <c r="R3" s="183">
        <v>850</v>
      </c>
      <c r="S3" s="189"/>
      <c r="T3" s="185"/>
      <c r="U3" s="185"/>
      <c r="V3" s="185"/>
      <c r="W3" s="185"/>
      <c r="X3" s="185"/>
      <c r="Y3" s="185"/>
      <c r="Z3" s="185">
        <v>5</v>
      </c>
      <c r="AA3" s="185"/>
      <c r="AB3" s="185"/>
      <c r="AC3" s="187">
        <v>1</v>
      </c>
      <c r="AD3" s="185"/>
      <c r="AE3" s="185"/>
      <c r="AF3" s="185"/>
      <c r="AG3" s="185"/>
      <c r="AH3" s="185"/>
      <c r="AI3" s="185"/>
      <c r="AJ3" s="185">
        <v>2</v>
      </c>
      <c r="AK3" s="185"/>
      <c r="AL3" s="185"/>
      <c r="AM3" s="187">
        <v>1</v>
      </c>
      <c r="AN3" s="185"/>
      <c r="AO3" s="185"/>
      <c r="AP3" s="185"/>
      <c r="AQ3" s="185"/>
      <c r="AR3" s="185"/>
      <c r="AS3" s="185"/>
      <c r="AT3" s="185">
        <v>2</v>
      </c>
      <c r="AU3" s="185"/>
      <c r="AV3" s="185"/>
      <c r="AW3" s="187"/>
      <c r="AX3" s="185"/>
      <c r="AY3" s="185"/>
      <c r="AZ3" s="185"/>
      <c r="BA3" s="185"/>
      <c r="BB3" s="185"/>
      <c r="BC3" s="185"/>
      <c r="BD3" s="185">
        <v>2</v>
      </c>
      <c r="BE3" s="185"/>
      <c r="BF3" s="185"/>
      <c r="BG3" s="187"/>
      <c r="BH3" s="185"/>
      <c r="BI3" s="185"/>
      <c r="BJ3" s="185"/>
      <c r="BK3" s="185"/>
      <c r="BL3" s="185"/>
      <c r="BM3" s="185"/>
      <c r="BN3" s="185">
        <v>2</v>
      </c>
      <c r="BO3" s="185"/>
      <c r="BP3" s="185"/>
      <c r="BQ3" s="187">
        <v>1</v>
      </c>
      <c r="BR3" s="185"/>
      <c r="BS3" s="185"/>
      <c r="BT3" s="185"/>
      <c r="BU3" s="185"/>
      <c r="BV3" s="185"/>
      <c r="BW3" s="185"/>
      <c r="BX3" s="185">
        <v>2</v>
      </c>
      <c r="BY3" s="185"/>
      <c r="BZ3" s="185"/>
      <c r="CA3" s="187">
        <v>1</v>
      </c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>
        <v>2</v>
      </c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2</v>
      </c>
      <c r="DG3" s="185"/>
      <c r="DH3" s="185">
        <v>2</v>
      </c>
      <c r="DI3" s="185">
        <v>1</v>
      </c>
      <c r="DJ3" s="185">
        <v>1</v>
      </c>
      <c r="DK3" s="185">
        <v>2</v>
      </c>
      <c r="DL3" s="185"/>
      <c r="DM3" s="185"/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15</v>
      </c>
      <c r="DZ3" s="6">
        <f t="shared" si="0"/>
        <v>0</v>
      </c>
      <c r="EA3" s="6">
        <f t="shared" si="0"/>
        <v>0</v>
      </c>
      <c r="EB3" s="6">
        <f>DR3+DS3+DT3+DU3+DV3+DW3+DX3</f>
        <v>6</v>
      </c>
      <c r="EC3" s="6">
        <f>DY3+DZ3+EA3+EB3</f>
        <v>21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2</v>
      </c>
      <c r="Q4" s="10">
        <v>1100</v>
      </c>
      <c r="R4" s="10">
        <v>1200</v>
      </c>
      <c r="S4" s="9">
        <v>2</v>
      </c>
      <c r="T4" s="10"/>
      <c r="U4" s="10"/>
      <c r="V4" s="10"/>
      <c r="W4" s="10"/>
      <c r="X4" s="10"/>
      <c r="Y4" s="10"/>
      <c r="Z4" s="10">
        <v>1</v>
      </c>
      <c r="AA4" s="10"/>
      <c r="AB4" s="10"/>
      <c r="AC4" s="9"/>
      <c r="AD4" s="10"/>
      <c r="AE4" s="10"/>
      <c r="AF4" s="10"/>
      <c r="AG4" s="10"/>
      <c r="AH4" s="10"/>
      <c r="AI4" s="10"/>
      <c r="AJ4" s="10">
        <v>1</v>
      </c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>
        <v>1</v>
      </c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>
        <v>1</v>
      </c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>
        <v>1</v>
      </c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2</v>
      </c>
      <c r="DF4" s="10">
        <v>2</v>
      </c>
      <c r="DG4" s="10"/>
      <c r="DH4" s="10">
        <v>4</v>
      </c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3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3</v>
      </c>
      <c r="DZ4" s="6">
        <f t="shared" si="3"/>
        <v>0</v>
      </c>
      <c r="EA4" s="6">
        <f t="shared" si="3"/>
        <v>1</v>
      </c>
      <c r="EB4" s="6">
        <f t="shared" ref="EB4:EB19" si="4">DR4+DS4+DT4+DU4+DV4+DW4+DX4</f>
        <v>3</v>
      </c>
      <c r="EC4" s="6">
        <f t="shared" ref="EC4:EC19" si="5">DY4+DZ4+EA4+EB4</f>
        <v>7</v>
      </c>
      <c r="ED4" s="6">
        <f t="shared" ref="ED4:ED19" si="6">IF(DF4&gt;=1,1,0)</f>
        <v>1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140</v>
      </c>
      <c r="D8" s="6">
        <f>A8*D3</f>
        <v>7560</v>
      </c>
      <c r="I8" s="96" t="s">
        <v>54</v>
      </c>
      <c r="J8" s="6">
        <f>TOTALS!D20*D3</f>
        <v>2430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32.142857142857146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6</v>
      </c>
      <c r="AA203" s="29">
        <f t="shared" si="100"/>
        <v>0</v>
      </c>
      <c r="AB203" s="29">
        <f t="shared" si="100"/>
        <v>0</v>
      </c>
      <c r="AC203" s="44">
        <f t="shared" si="100"/>
        <v>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3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2</v>
      </c>
      <c r="AU203" s="29">
        <f t="shared" si="101"/>
        <v>0</v>
      </c>
      <c r="AV203" s="29">
        <f t="shared" si="101"/>
        <v>1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2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2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3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2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9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18</v>
      </c>
      <c r="DZ203" s="29">
        <f t="shared" si="106"/>
        <v>0</v>
      </c>
      <c r="EA203" s="29">
        <f t="shared" si="106"/>
        <v>1</v>
      </c>
      <c r="EB203" s="29">
        <f t="shared" si="106"/>
        <v>9</v>
      </c>
      <c r="EC203" s="29">
        <f t="shared" si="106"/>
        <v>28</v>
      </c>
      <c r="ED203" s="29">
        <f t="shared" si="106"/>
        <v>2</v>
      </c>
      <c r="EE203" s="29">
        <f t="shared" si="106"/>
        <v>1</v>
      </c>
    </row>
    <row r="204" spans="13:135" x14ac:dyDescent="0.2">
      <c r="ED204" s="28">
        <f>ED203+EE203</f>
        <v>3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H29" sqref="H29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Davis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79</v>
      </c>
      <c r="F8" s="45"/>
      <c r="H8" s="46" t="s">
        <v>79</v>
      </c>
      <c r="I8" s="45"/>
      <c r="J8" s="136" t="str">
        <f>ENTRY!L3</f>
        <v>AO/TJ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43448</v>
      </c>
      <c r="F10" s="45"/>
      <c r="H10" s="46" t="s">
        <v>83</v>
      </c>
      <c r="I10" s="46" t="s">
        <v>84</v>
      </c>
      <c r="J10" s="136" t="str">
        <f>ENTRY!G3</f>
        <v>56°27'41.7"</v>
      </c>
      <c r="K10" s="46" t="s">
        <v>85</v>
      </c>
      <c r="L10" s="136" t="str">
        <f>ENTRY!H3</f>
        <v>124°18'58.4"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54</v>
      </c>
      <c r="F11" s="45"/>
      <c r="H11" s="46" t="s">
        <v>87</v>
      </c>
      <c r="I11" s="45"/>
      <c r="J11" s="45"/>
      <c r="K11" s="136">
        <f>ENTRY!E3</f>
        <v>4100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226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9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45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32.142857142857146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18</v>
      </c>
      <c r="H31" s="83"/>
      <c r="I31" s="102">
        <f>ENTRY!DY203/ENTRY!DQ203*10</f>
        <v>90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1</v>
      </c>
      <c r="H33" s="87"/>
      <c r="I33" s="104">
        <f>ENTRY!EA203/ENTRY!DQ203*10</f>
        <v>5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32.142857142857146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226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3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2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2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3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2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9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227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A3" sqref="A3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1</v>
      </c>
      <c r="F10" s="79">
        <f>ENTRY!DH3</f>
        <v>2</v>
      </c>
      <c r="G10" s="79">
        <f>ENTRY!DJ3</f>
        <v>1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2</v>
      </c>
      <c r="C11" s="174"/>
      <c r="D11" s="80">
        <f>ENTRY!DG4</f>
        <v>0</v>
      </c>
      <c r="E11" s="80">
        <f>ENTRY!DI4</f>
        <v>0</v>
      </c>
      <c r="F11" s="80">
        <f>ENTRY!DH4</f>
        <v>4</v>
      </c>
      <c r="G11" s="80">
        <f>ENTRY!DJ4</f>
        <v>0</v>
      </c>
      <c r="H11" s="80">
        <f>ENTRY!DF4</f>
        <v>2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1</v>
      </c>
      <c r="F30" s="117">
        <f t="shared" si="0"/>
        <v>6</v>
      </c>
      <c r="G30" s="118">
        <f t="shared" si="0"/>
        <v>1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1.5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1.5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topLeftCell="A35" zoomScale="150" zoomScaleNormal="150" zoomScalePageLayoutView="150" workbookViewId="0">
      <selection activeCell="N50" sqref="N50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2851562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Davis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79</v>
      </c>
      <c r="F8" s="127"/>
      <c r="G8" s="127"/>
      <c r="H8" s="50"/>
      <c r="I8" s="126" t="s">
        <v>171</v>
      </c>
      <c r="J8" s="127"/>
      <c r="K8" s="127"/>
      <c r="L8" s="134" t="str">
        <f>ENTRY!L3</f>
        <v>AO/TJ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54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43448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56°27'41.7"</v>
      </c>
      <c r="F11" s="133" t="s">
        <v>85</v>
      </c>
      <c r="G11" s="136" t="str">
        <f>ENTRY!H3</f>
        <v>124°18'58.4"</v>
      </c>
      <c r="H11" s="50"/>
      <c r="I11" s="129" t="s">
        <v>87</v>
      </c>
      <c r="J11" s="127"/>
      <c r="K11" s="127"/>
      <c r="L11" s="134">
        <f>ENTRY!E3</f>
        <v>4100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213</v>
      </c>
      <c r="F16" s="138"/>
      <c r="G16" s="138"/>
      <c r="H16" s="52" t="s">
        <v>176</v>
      </c>
      <c r="I16" s="50"/>
      <c r="J16" s="98" t="s">
        <v>216</v>
      </c>
      <c r="K16" s="50"/>
      <c r="L16" s="52" t="s">
        <v>177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223</v>
      </c>
      <c r="F18" s="138"/>
      <c r="G18" s="138"/>
      <c r="H18" s="52" t="s">
        <v>179</v>
      </c>
      <c r="I18" s="50"/>
      <c r="J18" s="98" t="s">
        <v>224</v>
      </c>
      <c r="K18" s="138"/>
      <c r="L18" s="52" t="s">
        <v>180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206</v>
      </c>
      <c r="G20" s="98"/>
      <c r="H20" s="52" t="s">
        <v>182</v>
      </c>
      <c r="I20" s="50"/>
      <c r="J20" s="98" t="s">
        <v>207</v>
      </c>
      <c r="K20" s="50"/>
      <c r="L20" s="52" t="s">
        <v>183</v>
      </c>
      <c r="M20" s="50"/>
      <c r="N20" s="138" t="s">
        <v>225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214</v>
      </c>
      <c r="F24" s="50"/>
      <c r="G24" s="50"/>
      <c r="H24" s="52" t="s">
        <v>186</v>
      </c>
      <c r="I24" s="50"/>
      <c r="J24" s="98" t="s">
        <v>215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/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208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208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219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209</v>
      </c>
      <c r="F38" s="177"/>
      <c r="G38" s="131"/>
      <c r="H38" s="50"/>
      <c r="I38" s="156" t="s">
        <v>197</v>
      </c>
      <c r="J38" s="50"/>
      <c r="K38" s="50"/>
      <c r="L38" s="138" t="s">
        <v>209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1" t="s">
        <v>222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5"/>
    </row>
    <row r="41" spans="1:15" x14ac:dyDescent="0.2">
      <c r="A41" s="76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5"/>
    </row>
    <row r="42" spans="1:15" x14ac:dyDescent="0.2">
      <c r="A42" s="76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5"/>
    </row>
    <row r="43" spans="1:15" x14ac:dyDescent="0.2">
      <c r="A43" s="76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5"/>
    </row>
    <row r="44" spans="1:15" x14ac:dyDescent="0.2">
      <c r="A44" s="76"/>
      <c r="B44" s="192" t="s">
        <v>221</v>
      </c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5"/>
    </row>
    <row r="45" spans="1:15" x14ac:dyDescent="0.2">
      <c r="A45" s="76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5"/>
    </row>
    <row r="46" spans="1:15" x14ac:dyDescent="0.2">
      <c r="A46" s="76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193" t="s">
        <v>220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5"/>
    </row>
    <row r="49" spans="1:15" x14ac:dyDescent="0.2">
      <c r="A49" s="76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ht="13.5" thickBot="1" x14ac:dyDescent="0.25">
      <c r="A57" s="77"/>
      <c r="B57" s="137"/>
      <c r="C57" s="78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9"/>
    </row>
    <row r="58" spans="1:15" ht="13.5" thickTop="1" x14ac:dyDescent="0.2"/>
  </sheetData>
  <mergeCells count="3">
    <mergeCell ref="B40:N43"/>
    <mergeCell ref="B48:N48"/>
    <mergeCell ref="B44:N46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2019-01-28T19:51:35Z</dcterms:modified>
</cp:coreProperties>
</file>