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7680" yWindow="-15" windowWidth="7725" windowHeight="8265"/>
  </bookViews>
  <sheets>
    <sheet name="Template (Reg or Dist) " sheetId="11" r:id="rId1"/>
    <sheet name="Annual Operational Plan " sheetId="1" r:id="rId2"/>
    <sheet name="All found Costs " sheetId="7" r:id="rId3"/>
    <sheet name="Detailed Costs " sheetId="6" r:id="rId4"/>
    <sheet name="Definitions" sheetId="8" r:id="rId5"/>
    <sheet name="Sheet2" sheetId="9" r:id="rId6"/>
  </sheets>
  <definedNames>
    <definedName name="_xlnm._FilterDatabase" localSheetId="2" hidden="1">'All found Costs '!$4:$12</definedName>
    <definedName name="_xlnm._FilterDatabase" localSheetId="3" hidden="1">'Detailed Costs '!$4:$5</definedName>
    <definedName name="_xlnm.Print_Area" localSheetId="2">'All found Costs '!$A$1:$F$22</definedName>
    <definedName name="_xlnm.Print_Area" localSheetId="1">'Annual Operational Plan '!$A$1:$X$77</definedName>
    <definedName name="_xlnm.Print_Area" localSheetId="3">'Detailed Costs '!$A$1:$G$60</definedName>
    <definedName name="_xlnm.Print_Titles" localSheetId="1">'Annual Operational Plan '!$1:$1</definedName>
  </definedNames>
  <calcPr calcId="125725"/>
</workbook>
</file>

<file path=xl/calcChain.xml><?xml version="1.0" encoding="utf-8"?>
<calcChain xmlns="http://schemas.openxmlformats.org/spreadsheetml/2006/main">
  <c r="H9" i="11"/>
  <c r="H10"/>
  <c r="H13"/>
  <c r="P13" s="1"/>
  <c r="H7"/>
  <c r="L7" s="1"/>
  <c r="L23"/>
  <c r="P23"/>
  <c r="O23"/>
  <c r="N23"/>
  <c r="M23"/>
  <c r="Q23" s="1"/>
  <c r="H22"/>
  <c r="P22" s="1"/>
  <c r="H21"/>
  <c r="L21" s="1"/>
  <c r="H20"/>
  <c r="P20" s="1"/>
  <c r="H19"/>
  <c r="P19" s="1"/>
  <c r="Q8"/>
  <c r="O7"/>
  <c r="H15"/>
  <c r="P15" s="1"/>
  <c r="H14"/>
  <c r="P14" s="1"/>
  <c r="O10"/>
  <c r="O9"/>
  <c r="P7"/>
  <c r="G27"/>
  <c r="G26"/>
  <c r="G24"/>
  <c r="G23"/>
  <c r="G22"/>
  <c r="G21"/>
  <c r="G19"/>
  <c r="G15"/>
  <c r="G14"/>
  <c r="G13"/>
  <c r="G10"/>
  <c r="G9"/>
  <c r="G7"/>
  <c r="P27"/>
  <c r="O27"/>
  <c r="N27"/>
  <c r="M27"/>
  <c r="G16"/>
  <c r="Q27" s="1"/>
  <c r="L27"/>
  <c r="X67" i="1"/>
  <c r="X66"/>
  <c r="X65"/>
  <c r="X64"/>
  <c r="X69" s="1"/>
  <c r="X71" s="1"/>
  <c r="X62"/>
  <c r="X61"/>
  <c r="X60"/>
  <c r="X59"/>
  <c r="X57"/>
  <c r="X56"/>
  <c r="X55"/>
  <c r="X54"/>
  <c r="X52"/>
  <c r="X51"/>
  <c r="X50"/>
  <c r="X49"/>
  <c r="X47"/>
  <c r="X20"/>
  <c r="X10"/>
  <c r="V71"/>
  <c r="V69"/>
  <c r="U69"/>
  <c r="S69"/>
  <c r="R69"/>
  <c r="P69"/>
  <c r="O69"/>
  <c r="M69"/>
  <c r="L69"/>
  <c r="H69"/>
  <c r="G69"/>
  <c r="E69"/>
  <c r="V67"/>
  <c r="U67"/>
  <c r="V66"/>
  <c r="U66"/>
  <c r="V65"/>
  <c r="U65"/>
  <c r="V64"/>
  <c r="U64"/>
  <c r="S67"/>
  <c r="R67"/>
  <c r="S66"/>
  <c r="R66"/>
  <c r="S65"/>
  <c r="R65"/>
  <c r="S64"/>
  <c r="R64"/>
  <c r="P67"/>
  <c r="O67"/>
  <c r="P66"/>
  <c r="O66"/>
  <c r="P65"/>
  <c r="O65"/>
  <c r="P64"/>
  <c r="O64"/>
  <c r="M67"/>
  <c r="L67"/>
  <c r="M66"/>
  <c r="L66"/>
  <c r="M65"/>
  <c r="L65"/>
  <c r="M64"/>
  <c r="L64"/>
  <c r="H67"/>
  <c r="G67"/>
  <c r="H66"/>
  <c r="G66"/>
  <c r="H65"/>
  <c r="G65"/>
  <c r="H64"/>
  <c r="G64"/>
  <c r="E67"/>
  <c r="E66"/>
  <c r="E65"/>
  <c r="E64"/>
  <c r="C27"/>
  <c r="C26"/>
  <c r="C25"/>
  <c r="C30"/>
  <c r="M19" i="11" l="1"/>
  <c r="M21"/>
  <c r="M7"/>
  <c r="O19"/>
  <c r="O21"/>
  <c r="L9"/>
  <c r="N9"/>
  <c r="P9"/>
  <c r="M13"/>
  <c r="O13"/>
  <c r="M14"/>
  <c r="O14"/>
  <c r="M15"/>
  <c r="O15"/>
  <c r="L10"/>
  <c r="N10"/>
  <c r="M20"/>
  <c r="O20"/>
  <c r="M22"/>
  <c r="O22"/>
  <c r="L20"/>
  <c r="L22"/>
  <c r="N7"/>
  <c r="M9"/>
  <c r="P10"/>
  <c r="N13"/>
  <c r="N14"/>
  <c r="N15"/>
  <c r="M10"/>
  <c r="L19"/>
  <c r="N19"/>
  <c r="N20"/>
  <c r="N21"/>
  <c r="P21"/>
  <c r="N22"/>
  <c r="L15"/>
  <c r="L14"/>
  <c r="L13"/>
  <c r="D40" i="6"/>
  <c r="D39"/>
  <c r="D38"/>
  <c r="D36"/>
  <c r="D33"/>
  <c r="D31"/>
  <c r="D30"/>
  <c r="D29"/>
  <c r="D28"/>
  <c r="D27"/>
  <c r="D26"/>
  <c r="D25"/>
  <c r="D24"/>
  <c r="D23"/>
  <c r="D22"/>
  <c r="D21"/>
  <c r="D20"/>
  <c r="D19"/>
  <c r="D18"/>
  <c r="D16"/>
  <c r="D15"/>
  <c r="D4"/>
  <c r="X23" i="1"/>
  <c r="X28" s="1"/>
  <c r="V28"/>
  <c r="U28"/>
  <c r="V27"/>
  <c r="U27"/>
  <c r="V26"/>
  <c r="U26"/>
  <c r="V25"/>
  <c r="U25"/>
  <c r="S28"/>
  <c r="R28"/>
  <c r="S27"/>
  <c r="R27"/>
  <c r="S26"/>
  <c r="R26"/>
  <c r="S25"/>
  <c r="R25"/>
  <c r="P28"/>
  <c r="O28"/>
  <c r="P27"/>
  <c r="O27"/>
  <c r="P26"/>
  <c r="O26"/>
  <c r="P25"/>
  <c r="O25"/>
  <c r="M28"/>
  <c r="L28"/>
  <c r="M27"/>
  <c r="L27"/>
  <c r="M26"/>
  <c r="L26"/>
  <c r="M25"/>
  <c r="L25"/>
  <c r="J28"/>
  <c r="I28"/>
  <c r="H28"/>
  <c r="G28"/>
  <c r="J27"/>
  <c r="I27"/>
  <c r="H27"/>
  <c r="G27"/>
  <c r="J26"/>
  <c r="I26"/>
  <c r="H26"/>
  <c r="G26"/>
  <c r="J25"/>
  <c r="I25"/>
  <c r="H25"/>
  <c r="G25"/>
  <c r="E28"/>
  <c r="D28"/>
  <c r="E27"/>
  <c r="D27"/>
  <c r="C28"/>
  <c r="E26"/>
  <c r="E25"/>
  <c r="D25"/>
  <c r="K26"/>
  <c r="X21"/>
  <c r="F21" s="1"/>
  <c r="X17"/>
  <c r="F17" s="1"/>
  <c r="X16"/>
  <c r="F16" s="1"/>
  <c r="X15"/>
  <c r="X12"/>
  <c r="X27" s="1"/>
  <c r="X11"/>
  <c r="S71"/>
  <c r="P30"/>
  <c r="R71" s="1"/>
  <c r="O30"/>
  <c r="Q20"/>
  <c r="Q15"/>
  <c r="Q11"/>
  <c r="Q10"/>
  <c r="D26"/>
  <c r="M71"/>
  <c r="I61"/>
  <c r="H60"/>
  <c r="G60"/>
  <c r="G56"/>
  <c r="I55"/>
  <c r="I51"/>
  <c r="I50"/>
  <c r="O31" i="11" l="1"/>
  <c r="P31"/>
  <c r="L31"/>
  <c r="N31"/>
  <c r="M31"/>
  <c r="Q14"/>
  <c r="Q21"/>
  <c r="Q13"/>
  <c r="Q15"/>
  <c r="Q19"/>
  <c r="Q7"/>
  <c r="Q20"/>
  <c r="Q10"/>
  <c r="Q22"/>
  <c r="Q9"/>
  <c r="F15" i="1"/>
  <c r="X25"/>
  <c r="F12"/>
  <c r="X26"/>
  <c r="F11"/>
  <c r="F23"/>
  <c r="P71"/>
  <c r="H30"/>
  <c r="G71"/>
  <c r="I56"/>
  <c r="I60"/>
  <c r="E71"/>
  <c r="I30"/>
  <c r="R30"/>
  <c r="U30"/>
  <c r="D30"/>
  <c r="J30"/>
  <c r="L71" s="1"/>
  <c r="S30"/>
  <c r="U71" s="1"/>
  <c r="Q31" i="11" l="1"/>
  <c r="X30" i="1"/>
  <c r="H71"/>
  <c r="W20"/>
  <c r="T20"/>
  <c r="T15"/>
  <c r="T11"/>
  <c r="T10"/>
  <c r="N21"/>
  <c r="N15"/>
  <c r="N11"/>
  <c r="N10"/>
  <c r="K21"/>
  <c r="K16"/>
  <c r="K11"/>
  <c r="V10" l="1"/>
  <c r="F10" s="1"/>
  <c r="W10" l="1"/>
  <c r="V30"/>
  <c r="M20" l="1"/>
  <c r="L20"/>
  <c r="M30" l="1"/>
  <c r="O71" s="1"/>
  <c r="F20"/>
  <c r="N20"/>
  <c r="L16"/>
  <c r="L30" s="1"/>
  <c r="N16" l="1"/>
</calcChain>
</file>

<file path=xl/sharedStrings.xml><?xml version="1.0" encoding="utf-8"?>
<sst xmlns="http://schemas.openxmlformats.org/spreadsheetml/2006/main" count="371" uniqueCount="203">
  <si>
    <t>BCTS</t>
  </si>
  <si>
    <t>Delivery Agent</t>
  </si>
  <si>
    <t>($)</t>
  </si>
  <si>
    <t>(Estimate)</t>
  </si>
  <si>
    <t>Sub totals</t>
  </si>
  <si>
    <t>Grand Total</t>
  </si>
  <si>
    <t>Recipient</t>
  </si>
  <si>
    <t>1 - Forecasts may change if targeted fall sowing numbers change.</t>
  </si>
  <si>
    <r>
      <t>Access</t>
    </r>
    <r>
      <rPr>
        <b/>
        <vertAlign val="superscript"/>
        <sz val="11"/>
        <color theme="1"/>
        <rFont val="Calibri"/>
        <family val="2"/>
        <scheme val="minor"/>
      </rPr>
      <t>6</t>
    </r>
  </si>
  <si>
    <t>6 -Access to capture district engineering costs associated with road repairs, upgrades, snow plowing and user fees.</t>
  </si>
  <si>
    <t>Dist/Reg</t>
  </si>
  <si>
    <t xml:space="preserve"> </t>
  </si>
  <si>
    <t>$/ha</t>
  </si>
  <si>
    <t>$/ tree</t>
  </si>
  <si>
    <t>Category</t>
  </si>
  <si>
    <t>Activity</t>
  </si>
  <si>
    <t>Site Preparation</t>
  </si>
  <si>
    <t>Brushing</t>
  </si>
  <si>
    <t>Fertilization</t>
  </si>
  <si>
    <t xml:space="preserve">Additional Activities </t>
  </si>
  <si>
    <t>Infrastructure _Roads</t>
  </si>
  <si>
    <t>GRAND TOTAL</t>
  </si>
  <si>
    <t>Timber Supply Mitigation</t>
  </si>
  <si>
    <t xml:space="preserve">Pruning  </t>
  </si>
  <si>
    <t>Planting (Seedlings)</t>
  </si>
  <si>
    <t>District A</t>
  </si>
  <si>
    <t>District B</t>
  </si>
  <si>
    <t xml:space="preserve">District C </t>
  </si>
  <si>
    <t>TFL</t>
  </si>
  <si>
    <t xml:space="preserve">TFL </t>
  </si>
  <si>
    <t xml:space="preserve">Overview Planning </t>
  </si>
  <si>
    <t xml:space="preserve">Region </t>
  </si>
  <si>
    <t>Region Annual Operational Plan for Current Reforestation and Timber Supply Mitigation</t>
  </si>
  <si>
    <t>SPAR</t>
  </si>
  <si>
    <t xml:space="preserve">Fertilization </t>
  </si>
  <si>
    <t xml:space="preserve">% Total </t>
  </si>
  <si>
    <t>Current Reforestation Assumptions:</t>
  </si>
  <si>
    <t xml:space="preserve">Pruning </t>
  </si>
  <si>
    <t xml:space="preserve">Timber Supply Mitigation Total </t>
  </si>
  <si>
    <t xml:space="preserve">Current Reforestation Total </t>
  </si>
  <si>
    <t>PROGRAM  TOTAL</t>
  </si>
  <si>
    <t xml:space="preserve">Spacing </t>
  </si>
  <si>
    <t>goals(ha)</t>
  </si>
  <si>
    <t>goals (tree)</t>
  </si>
  <si>
    <t>goals (ha)</t>
  </si>
  <si>
    <r>
      <t xml:space="preserve">Stand Maintenance Brushing </t>
    </r>
    <r>
      <rPr>
        <b/>
        <vertAlign val="superscript"/>
        <sz val="11"/>
        <color theme="1"/>
        <rFont val="Calibri"/>
        <family val="2"/>
        <scheme val="minor"/>
      </rPr>
      <t>3</t>
    </r>
  </si>
  <si>
    <t>3 - Brushing forecast as per  project approval forecast or IM estimate.</t>
  </si>
  <si>
    <t xml:space="preserve">Fall Sowing Targets </t>
  </si>
  <si>
    <t xml:space="preserve"> (trees)</t>
  </si>
  <si>
    <t>(trees)</t>
  </si>
  <si>
    <t xml:space="preserve">Spring / Summer Planting   </t>
  </si>
  <si>
    <t xml:space="preserve">C U R R E N T           R E F O R E S T A T  I O N </t>
  </si>
  <si>
    <t>Timber Supply Mitigation Assumptions:</t>
  </si>
  <si>
    <t>1 - Treatment costs are assumed to be all found (access, logistics etc)</t>
  </si>
  <si>
    <r>
      <t>Treatments</t>
    </r>
    <r>
      <rPr>
        <b/>
        <vertAlign val="superscript"/>
        <sz val="11"/>
        <color theme="1"/>
        <rFont val="Calibri"/>
        <family val="2"/>
        <scheme val="minor"/>
      </rPr>
      <t>1</t>
    </r>
  </si>
  <si>
    <t xml:space="preserve">Impeded Brushing / Cleaning </t>
  </si>
  <si>
    <r>
      <t>Surveys</t>
    </r>
    <r>
      <rPr>
        <b/>
        <vertAlign val="superscript"/>
        <sz val="11"/>
        <color theme="1"/>
        <rFont val="Calibri"/>
        <family val="2"/>
        <scheme val="minor"/>
      </rPr>
      <t>2</t>
    </r>
    <r>
      <rPr>
        <b/>
        <sz val="11"/>
        <color theme="1"/>
        <rFont val="Calibri"/>
        <family val="2"/>
        <scheme val="minor"/>
      </rPr>
      <t xml:space="preserve"> </t>
    </r>
  </si>
  <si>
    <r>
      <t>Admin / Implem</t>
    </r>
    <r>
      <rPr>
        <b/>
        <vertAlign val="superscript"/>
        <sz val="11"/>
        <color theme="1"/>
        <rFont val="Calibri"/>
        <family val="2"/>
        <scheme val="minor"/>
      </rPr>
      <t>3</t>
    </r>
  </si>
  <si>
    <r>
      <t>Admin / Implem</t>
    </r>
    <r>
      <rPr>
        <b/>
        <vertAlign val="superscript"/>
        <sz val="11"/>
        <color theme="1"/>
        <rFont val="Calibri"/>
        <family val="2"/>
        <scheme val="minor"/>
      </rPr>
      <t>4</t>
    </r>
  </si>
  <si>
    <r>
      <t>Surveys</t>
    </r>
    <r>
      <rPr>
        <b/>
        <vertAlign val="superscript"/>
        <sz val="11"/>
        <color theme="1"/>
        <rFont val="Calibri"/>
        <family val="2"/>
        <scheme val="minor"/>
      </rPr>
      <t xml:space="preserve">5 </t>
    </r>
  </si>
  <si>
    <t>Surveys All (MPB/WF)</t>
  </si>
  <si>
    <t xml:space="preserve">Site Preparation </t>
  </si>
  <si>
    <t xml:space="preserve">4 - Administration / Implementation is determine by Delivery Agent as per LBIS Delivery Document </t>
  </si>
  <si>
    <t xml:space="preserve">5 - Includes NSR and other regular surveys such as  post planting and ITSL eligibility.   Survey costs are assumed to include Surveys, Prescriptions, ROI,  Layout, RESULTS and forward planning  </t>
  </si>
  <si>
    <t>2 -  Survey costs are assumed to include Surveys, Prescriptions, ROI,  Layout, RESULTS and forward planning</t>
  </si>
  <si>
    <t xml:space="preserve">3 - Administration / Implementation is determine by Delivery Agent as per LBIS Delivery Document </t>
  </si>
  <si>
    <t>Brushing / Cleaning</t>
  </si>
  <si>
    <t>Spacing</t>
  </si>
  <si>
    <t>Surveys (Backlog NSR )</t>
  </si>
  <si>
    <t>Surveys and Overview Planning</t>
  </si>
  <si>
    <t>Current Reforestation</t>
  </si>
  <si>
    <t>2012 / 2013</t>
  </si>
  <si>
    <r>
      <t>Planting</t>
    </r>
    <r>
      <rPr>
        <b/>
        <vertAlign val="superscript"/>
        <sz val="11"/>
        <color theme="1"/>
        <rFont val="Calibri"/>
        <family val="2"/>
        <scheme val="minor"/>
      </rPr>
      <t xml:space="preserve"> 2</t>
    </r>
  </si>
  <si>
    <t>Assumptions</t>
  </si>
  <si>
    <t>2013 / 2014</t>
  </si>
  <si>
    <t>2014 / 2015</t>
  </si>
  <si>
    <t>2015 / 2016</t>
  </si>
  <si>
    <t>2016 / 2017</t>
  </si>
  <si>
    <t>DRAFT - Activity Cost Benchmarks 2011/12 - Operations</t>
  </si>
  <si>
    <t xml:space="preserve">Prepared By:  </t>
  </si>
  <si>
    <t xml:space="preserve">Project Submission Activity Category </t>
  </si>
  <si>
    <t>Billing Units</t>
  </si>
  <si>
    <t xml:space="preserve">Min  </t>
  </si>
  <si>
    <t xml:space="preserve">Max </t>
  </si>
  <si>
    <t>Comments/Definitions</t>
  </si>
  <si>
    <t>1.0  Administration</t>
  </si>
  <si>
    <t xml:space="preserve">One Per Investment Schedule _ Allowed </t>
  </si>
  <si>
    <t xml:space="preserve">1.1 General Administration </t>
  </si>
  <si>
    <t xml:space="preserve">% I_S </t>
  </si>
  <si>
    <t>Includes General Administration, MU Budget Planning, RAH required Meetings</t>
  </si>
  <si>
    <t>1.2 First Nations Capacity Building</t>
  </si>
  <si>
    <t>$ / Project</t>
  </si>
  <si>
    <t>2.0 Strategic Resource Planning</t>
  </si>
  <si>
    <t xml:space="preserve">Only one Phase per IS for all  activities unless approval given by IM. </t>
  </si>
  <si>
    <t>2.1 Overview Planning</t>
  </si>
  <si>
    <t>$ / ha</t>
  </si>
  <si>
    <t xml:space="preserve">One Per I-S for all Overhead Related  Activities </t>
  </si>
  <si>
    <t xml:space="preserve">2.2 Access Mgmt Planning and Inspections </t>
  </si>
  <si>
    <t xml:space="preserve">$ / km </t>
  </si>
  <si>
    <t>2.2 Access Mgmt  Treatments</t>
  </si>
  <si>
    <t xml:space="preserve">3.0 Stand Estab. \ Treatment - All Areas </t>
  </si>
  <si>
    <t>Survey Projects should be separated when cost are greater the 10% (MPB vs. WF). If a Recipients is performing multiple phase (Surveys, and treatments plans) then the total costs should not be more that the combined allowable for each phases and should be indicated in the Project level descriptions or MU Budget comment section.</t>
  </si>
  <si>
    <t xml:space="preserve">Surveys Recce Level </t>
  </si>
  <si>
    <t>Includes Recce field work summaries and REULTS entry (if Applicable)</t>
  </si>
  <si>
    <t>Surveys (MPB/WF) Full Plot</t>
  </si>
  <si>
    <t xml:space="preserve"> Site Treatment Plans  (MPB/WF) Full Scope </t>
  </si>
  <si>
    <t>Includes Treatments Prescription / ROI  Analysis Total costs Surveys and Site Treatment Plans is $65/ha</t>
  </si>
  <si>
    <t>Surveys (ITLS)</t>
  </si>
  <si>
    <t xml:space="preserve">Surveys RG_FG (on FFT stands) </t>
  </si>
  <si>
    <t xml:space="preserve">Includes Field Assessment / RESULTS Entry </t>
  </si>
  <si>
    <t xml:space="preserve">Multi Year Planning, contract Prep etc.  (DTA, PL, BR, MSP) </t>
  </si>
  <si>
    <t>Contract prep, planning, viewing etc not related to planting year</t>
  </si>
  <si>
    <t>Layout   (PL, BR, MSP, including ITLSL works)</t>
  </si>
  <si>
    <t>Layout for areas should only be completed once per opening (MSP, then PL)</t>
  </si>
  <si>
    <t>Danger Tree Assessment (MPB)</t>
  </si>
  <si>
    <t xml:space="preserve">Includes assessment MPB often included with planting contracts </t>
  </si>
  <si>
    <t>Danger Tree Assessment / Felling (WF)</t>
  </si>
  <si>
    <t xml:space="preserve">Includes assessment and/or  falling WF </t>
  </si>
  <si>
    <t>Brushing (Site Prep or Maintenance)</t>
  </si>
  <si>
    <t>includes Field Boundary / Brushing Treatment /  RESULTS entry</t>
  </si>
  <si>
    <t>Site Preparation _ Buncher/Knockdown Pile and Burn</t>
  </si>
  <si>
    <t>Site Preparation _ Disk Trench/Mounding</t>
  </si>
  <si>
    <t xml:space="preserve">Site Preparation _ Knockdown Mulching </t>
  </si>
  <si>
    <t>Includes Field Boundary /  Treatment /  RESULTS entry</t>
  </si>
  <si>
    <t xml:space="preserve">Planting </t>
  </si>
  <si>
    <t xml:space="preserve">$ / seedling </t>
  </si>
  <si>
    <t>Includes stock allocation / Plantwizard admin / planting / RESULTS entry</t>
  </si>
  <si>
    <t>FltC</t>
  </si>
  <si>
    <t>FltC Planning</t>
  </si>
  <si>
    <t>$ / Strategy</t>
  </si>
  <si>
    <t>Includes Cruising and Layout as well (Benchmarks below)</t>
  </si>
  <si>
    <t>Cruising</t>
  </si>
  <si>
    <t>Included in above project</t>
  </si>
  <si>
    <t xml:space="preserve">Layout </t>
  </si>
  <si>
    <t xml:space="preserve">FltC Treatment and Processing </t>
  </si>
  <si>
    <t>Stand Estab. \ Treatment -Backlog  Impeded Stands</t>
  </si>
  <si>
    <t>File Review</t>
  </si>
  <si>
    <t xml:space="preserve">Field Review </t>
  </si>
  <si>
    <t>Stand Estab. \ Treatment - Enhancement</t>
  </si>
  <si>
    <t>Includes up front planning costs / treatments and RESULTS entry</t>
  </si>
  <si>
    <t>Spacing repressed stands</t>
  </si>
  <si>
    <t>Cone collection</t>
  </si>
  <si>
    <t>$ hl</t>
  </si>
  <si>
    <t xml:space="preserve">RESULTS entry </t>
  </si>
  <si>
    <t xml:space="preserve">$/ha </t>
  </si>
  <si>
    <t>Stand alone cost for RESULTS entry</t>
  </si>
  <si>
    <t>Stand Tending Treatments</t>
  </si>
  <si>
    <t>Fertilization Application - Coast</t>
  </si>
  <si>
    <t>Assumption that MFR will purchase fertilizer. Treatment cost includes: application, one monitoring plot per 500 ha ; implementation and monitoring contractor; does not include additional costs for access, fertilizer additives, or remeasurements of existing monitoring plots</t>
  </si>
  <si>
    <t>Fertilization Application -NIFR</t>
  </si>
  <si>
    <t xml:space="preserve">see above;  </t>
  </si>
  <si>
    <t>Fertilization Application - SIFR</t>
  </si>
  <si>
    <t xml:space="preserve">Based on feedback from SIFR and additional funding for monitoring;  </t>
  </si>
  <si>
    <t>Spacing - Coast</t>
  </si>
  <si>
    <t>Includes all costs for prescription, implementation and layout costs and treatment cost as well as delivery allowance</t>
  </si>
  <si>
    <t>Spacing - NIFR</t>
  </si>
  <si>
    <t>Spacing - SIFR</t>
  </si>
  <si>
    <t>Pre 87, Cleaning/ Brushing - Coast</t>
  </si>
  <si>
    <t>Includes all costs for prescription, implementation and layout costs and treatment cost</t>
  </si>
  <si>
    <t>Pre 87, Cleaning/ Brushing - NIFR</t>
  </si>
  <si>
    <t>Pre 87, Cleaning/ Brushing - SIFR</t>
  </si>
  <si>
    <t>Pruning - Coast</t>
  </si>
  <si>
    <t>Pruning - SIFR</t>
  </si>
  <si>
    <t xml:space="preserve">Activity  </t>
  </si>
  <si>
    <t xml:space="preserve">Coast Average Cost </t>
  </si>
  <si>
    <t xml:space="preserve">Interior Average Cost </t>
  </si>
  <si>
    <t xml:space="preserve">Current Reforestation </t>
  </si>
  <si>
    <t xml:space="preserve">Additional Costs / Activities </t>
  </si>
  <si>
    <t>Comments (Estimated MPB / WF)</t>
  </si>
  <si>
    <t>Total Goals for Region</t>
  </si>
  <si>
    <t xml:space="preserve"> Planning Unit (TSA/District/TFL)</t>
  </si>
  <si>
    <t>Variance  + 20%</t>
  </si>
  <si>
    <t>Current Reforestation (ha/trees)</t>
  </si>
  <si>
    <t>Sowing (Trees)</t>
  </si>
  <si>
    <t>Planting (Trees)</t>
  </si>
  <si>
    <t>Timber Supply Mitigation (ha)</t>
  </si>
  <si>
    <t>Infrastructure _Roads (km, Culvert)</t>
  </si>
  <si>
    <t>T I M B E R     S U P  L Y      M I T I G A T I O N</t>
  </si>
  <si>
    <t>Sowing / Seed Purchase</t>
  </si>
  <si>
    <t xml:space="preserve">Fertilizer Purchase </t>
  </si>
  <si>
    <t xml:space="preserve">Target Maximum Costs </t>
  </si>
  <si>
    <t>Includes Field Assessment  and RESULTS Entry Total cost for Surveys and Site Treatment Plans is $65/ha</t>
  </si>
  <si>
    <t>Includes Field Assessment /  ROI )</t>
  </si>
  <si>
    <t>Includes Field Assessment / Prescription / ROI / Field Boundary / RESULTS Entry</t>
  </si>
  <si>
    <t>Punning - NIFR</t>
  </si>
  <si>
    <t xml:space="preserve">b) Wildfire </t>
  </si>
  <si>
    <t>a) MPB</t>
  </si>
  <si>
    <t xml:space="preserve">Fertilizer </t>
  </si>
  <si>
    <t>2 - Spring/summer planting numbers includign reefer and storage (may not include possible stock purchases)</t>
  </si>
  <si>
    <t>Backlo NSR (RESULTSR004 )</t>
  </si>
  <si>
    <t xml:space="preserve">Unit Costs </t>
  </si>
  <si>
    <r>
      <t>% of Operational $</t>
    </r>
    <r>
      <rPr>
        <b/>
        <vertAlign val="superscript"/>
        <sz val="11"/>
        <color theme="1"/>
        <rFont val="Calibri"/>
        <family val="2"/>
        <scheme val="minor"/>
      </rPr>
      <t xml:space="preserve"> 7</t>
    </r>
  </si>
  <si>
    <t xml:space="preserve">7- CR and TSM % Operational dollrs is based on the total value of the works and shoudl follow the LBIS Delivery Guidebook </t>
  </si>
  <si>
    <t>Planned  Goals</t>
  </si>
  <si>
    <t>Planned  Funding</t>
  </si>
  <si>
    <t xml:space="preserve">Total $$ </t>
  </si>
  <si>
    <t xml:space="preserve">Sowing $$ </t>
  </si>
  <si>
    <t>NA</t>
  </si>
  <si>
    <t>DRAFT - Activity Cost Benchmarks  Template    LINKED into UNIT COSTS</t>
  </si>
  <si>
    <t xml:space="preserve">Total </t>
  </si>
  <si>
    <t>c)Non_Obligation NSR</t>
  </si>
  <si>
    <t>d) Stand Maintenance SU</t>
  </si>
  <si>
    <t>Program Support (Admin)</t>
  </si>
</sst>
</file>

<file path=xl/styles.xml><?xml version="1.0" encoding="utf-8"?>
<styleSheet xmlns="http://schemas.openxmlformats.org/spreadsheetml/2006/main">
  <numFmts count="8">
    <numFmt numFmtId="6" formatCode="&quot;$&quot;#,##0;[Red]\-&quot;$&quot;#,##0"/>
    <numFmt numFmtId="44" formatCode="_-&quot;$&quot;* #,##0.00_-;\-&quot;$&quot;* #,##0.00_-;_-&quot;$&quot;* &quot;-&quot;??_-;_-@_-"/>
    <numFmt numFmtId="164" formatCode="_(* #,##0.00_);_(* \(#,##0.00\);_(* &quot;-&quot;??_);_(@_)"/>
    <numFmt numFmtId="165" formatCode="_-&quot;$&quot;* #,##0_-;\-&quot;$&quot;* #,##0_-;_-&quot;$&quot;* &quot;-&quot;??_-;_-@_-"/>
    <numFmt numFmtId="166" formatCode="_-* #,##0_-;\-* #,##0_-;_-* &quot;-&quot;??_-;_-@_-"/>
    <numFmt numFmtId="167" formatCode="_(* #,##0_);_(* \(#,##0\);_(* &quot;-&quot;??_);_(@_)"/>
    <numFmt numFmtId="168" formatCode="0.0%"/>
    <numFmt numFmtId="169" formatCode="_-&quot;$&quot;* #,##0.0_-;\-&quot;$&quot;* #,##0.0_-;_-&quot;$&quot;* &quot;-&quot;??_-;_-@_-"/>
  </numFmts>
  <fonts count="40">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b/>
      <vertAlign val="superscript"/>
      <sz val="11"/>
      <color theme="1"/>
      <name val="Calibri"/>
      <family val="2"/>
      <scheme val="minor"/>
    </font>
    <font>
      <b/>
      <u/>
      <sz val="11"/>
      <color theme="1"/>
      <name val="Calibri"/>
      <family val="2"/>
      <scheme val="minor"/>
    </font>
    <font>
      <b/>
      <sz val="18"/>
      <color theme="1"/>
      <name val="Calibri"/>
      <family val="2"/>
      <scheme val="minor"/>
    </font>
    <font>
      <sz val="11"/>
      <color theme="1"/>
      <name val="Calibri"/>
      <family val="2"/>
      <scheme val="minor"/>
    </font>
    <font>
      <sz val="8"/>
      <name val="Arial"/>
      <family val="2"/>
    </font>
    <font>
      <b/>
      <sz val="8"/>
      <name val="Arial"/>
      <family val="2"/>
    </font>
    <font>
      <b/>
      <i/>
      <sz val="11"/>
      <color theme="1"/>
      <name val="Calibri"/>
      <family val="2"/>
      <scheme val="minor"/>
    </font>
    <font>
      <b/>
      <sz val="28"/>
      <color theme="1"/>
      <name val="Calibri"/>
      <family val="2"/>
      <scheme val="minor"/>
    </font>
    <font>
      <sz val="28"/>
      <color theme="1"/>
      <name val="Calibri"/>
      <family val="2"/>
      <scheme val="minor"/>
    </font>
    <font>
      <b/>
      <i/>
      <sz val="14"/>
      <color theme="1"/>
      <name val="Calibri"/>
      <family val="2"/>
      <scheme val="minor"/>
    </font>
    <font>
      <sz val="14"/>
      <color theme="1"/>
      <name val="Calibri"/>
      <family val="2"/>
      <scheme val="minor"/>
    </font>
    <font>
      <sz val="11"/>
      <color rgb="FFFF0000"/>
      <name val="Calibri"/>
      <family val="2"/>
      <scheme val="minor"/>
    </font>
    <font>
      <b/>
      <sz val="11"/>
      <name val="Calibri"/>
      <family val="2"/>
      <scheme val="minor"/>
    </font>
    <font>
      <sz val="11"/>
      <name val="Calibri"/>
      <family val="2"/>
      <scheme val="minor"/>
    </font>
    <font>
      <sz val="10"/>
      <name val="Arial"/>
      <family val="2"/>
    </font>
    <font>
      <sz val="20"/>
      <name val="Arial"/>
      <family val="2"/>
    </font>
    <font>
      <sz val="11"/>
      <name val="Arial"/>
      <family val="2"/>
    </font>
    <font>
      <b/>
      <sz val="11"/>
      <name val="Arial"/>
      <family val="2"/>
    </font>
    <font>
      <b/>
      <sz val="11"/>
      <name val="Arial Narrow"/>
      <family val="2"/>
    </font>
    <font>
      <b/>
      <sz val="11"/>
      <color rgb="FFFF0000"/>
      <name val="Arial Narrow"/>
      <family val="2"/>
    </font>
    <font>
      <sz val="11"/>
      <color indexed="8"/>
      <name val="Calibri"/>
      <family val="2"/>
    </font>
    <font>
      <b/>
      <sz val="11"/>
      <color rgb="FFFF0000"/>
      <name val="Arial"/>
      <family val="2"/>
    </font>
    <font>
      <b/>
      <sz val="11"/>
      <color indexed="8"/>
      <name val="Calibri"/>
      <family val="2"/>
    </font>
    <font>
      <sz val="11"/>
      <color rgb="FFFF0000"/>
      <name val="Arial"/>
      <family val="2"/>
    </font>
    <font>
      <b/>
      <sz val="11"/>
      <color indexed="8"/>
      <name val="Arial Narrow"/>
      <family val="2"/>
    </font>
    <font>
      <b/>
      <i/>
      <sz val="11"/>
      <name val="Arial Narrow"/>
      <family val="2"/>
    </font>
    <font>
      <i/>
      <sz val="11"/>
      <name val="Arial"/>
      <family val="2"/>
    </font>
    <font>
      <i/>
      <sz val="11"/>
      <color rgb="FFFF0000"/>
      <name val="Arial"/>
      <family val="2"/>
    </font>
    <font>
      <sz val="20"/>
      <name val="Calibri"/>
      <family val="2"/>
      <scheme val="minor"/>
    </font>
    <font>
      <b/>
      <sz val="11"/>
      <color rgb="FFFF0000"/>
      <name val="Calibri"/>
      <family val="2"/>
      <scheme val="minor"/>
    </font>
    <font>
      <b/>
      <sz val="11"/>
      <color indexed="8"/>
      <name val="Calibri"/>
      <family val="2"/>
      <scheme val="minor"/>
    </font>
    <font>
      <b/>
      <sz val="12"/>
      <name val="Calibri"/>
      <family val="2"/>
      <scheme val="minor"/>
    </font>
    <font>
      <b/>
      <sz val="12"/>
      <color rgb="FFFF0000"/>
      <name val="Calibri"/>
      <family val="2"/>
      <scheme val="minor"/>
    </font>
    <font>
      <sz val="8"/>
      <color theme="1"/>
      <name val="Calibri"/>
      <family val="2"/>
      <scheme val="minor"/>
    </font>
    <font>
      <i/>
      <sz val="8"/>
      <name val="Arial"/>
      <family val="2"/>
    </font>
    <font>
      <b/>
      <sz val="9"/>
      <name val="Arial"/>
      <family val="2"/>
    </font>
  </fonts>
  <fills count="1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99"/>
        <bgColor indexed="64"/>
      </patternFill>
    </fill>
    <fill>
      <patternFill patternType="solid">
        <fgColor theme="6" tint="0.79998168889431442"/>
        <bgColor indexed="64"/>
      </patternFill>
    </fill>
    <fill>
      <patternFill patternType="solid">
        <fgColor indexed="42"/>
        <bgColor indexed="64"/>
      </patternFill>
    </fill>
    <fill>
      <patternFill patternType="solid">
        <fgColor indexed="47"/>
        <bgColor indexed="64"/>
      </patternFill>
    </fill>
    <fill>
      <patternFill patternType="solid">
        <fgColor indexed="41"/>
        <bgColor indexed="64"/>
      </patternFill>
    </fill>
    <fill>
      <patternFill patternType="solid">
        <fgColor indexed="27"/>
        <bgColor indexed="64"/>
      </patternFill>
    </fill>
    <fill>
      <patternFill patternType="solid">
        <fgColor rgb="FFFFFF00"/>
        <bgColor indexed="64"/>
      </patternFill>
    </fill>
    <fill>
      <patternFill patternType="solid">
        <fgColor rgb="FFCCFFFF"/>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2"/>
        <bgColor indexed="64"/>
      </patternFill>
    </fill>
  </fills>
  <borders count="29">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s>
  <cellStyleXfs count="7">
    <xf numFmtId="0" fontId="0" fillId="0" borderId="0"/>
    <xf numFmtId="44"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18" fillId="0" borderId="0"/>
    <xf numFmtId="9" fontId="24" fillId="0" borderId="0" applyFont="0" applyFill="0" applyBorder="0" applyAlignment="0" applyProtection="0"/>
    <xf numFmtId="44" fontId="24" fillId="0" borderId="0" applyFont="0" applyFill="0" applyBorder="0" applyAlignment="0" applyProtection="0"/>
  </cellStyleXfs>
  <cellXfs count="273">
    <xf numFmtId="0" fontId="0" fillId="0" borderId="0" xfId="0"/>
    <xf numFmtId="0" fontId="2" fillId="0" borderId="0" xfId="0" applyFont="1"/>
    <xf numFmtId="0" fontId="0" fillId="0" borderId="0" xfId="0" applyBorder="1"/>
    <xf numFmtId="0" fontId="0" fillId="0" borderId="0" xfId="0" applyAlignment="1">
      <alignment horizontal="center"/>
    </xf>
    <xf numFmtId="0" fontId="0" fillId="0" borderId="0" xfId="0" quotePrefix="1"/>
    <xf numFmtId="0" fontId="5" fillId="0" borderId="0" xfId="0" applyFont="1" applyFill="1"/>
    <xf numFmtId="1" fontId="0" fillId="0" borderId="0" xfId="0" applyNumberFormat="1"/>
    <xf numFmtId="165" fontId="8" fillId="0" borderId="0" xfId="1" applyNumberFormat="1" applyFont="1" applyBorder="1" applyAlignment="1">
      <alignment vertical="top"/>
    </xf>
    <xf numFmtId="3" fontId="0" fillId="0" borderId="0" xfId="0" applyNumberFormat="1" applyFill="1" applyBorder="1"/>
    <xf numFmtId="3" fontId="0" fillId="4" borderId="0" xfId="0" applyNumberFormat="1" applyFill="1" applyBorder="1"/>
    <xf numFmtId="3" fontId="0" fillId="5" borderId="0" xfId="0" applyNumberFormat="1" applyFill="1" applyBorder="1"/>
    <xf numFmtId="0" fontId="0" fillId="0" borderId="0" xfId="0" applyFill="1"/>
    <xf numFmtId="165" fontId="0" fillId="0" borderId="0" xfId="1" applyNumberFormat="1" applyFont="1" applyFill="1" applyBorder="1"/>
    <xf numFmtId="3" fontId="0" fillId="0" borderId="0" xfId="0" applyNumberFormat="1" applyFont="1" applyFill="1" applyBorder="1"/>
    <xf numFmtId="165" fontId="10" fillId="0" borderId="0" xfId="1" applyNumberFormat="1" applyFont="1" applyFill="1" applyBorder="1"/>
    <xf numFmtId="3" fontId="10" fillId="0" borderId="0" xfId="0" applyNumberFormat="1" applyFont="1" applyFill="1" applyBorder="1"/>
    <xf numFmtId="0" fontId="1" fillId="0" borderId="0" xfId="0" applyFont="1"/>
    <xf numFmtId="0" fontId="0" fillId="3" borderId="0" xfId="0" applyFill="1" applyBorder="1"/>
    <xf numFmtId="0" fontId="0" fillId="0" borderId="0" xfId="0" applyFill="1" applyBorder="1"/>
    <xf numFmtId="0" fontId="0" fillId="0" borderId="0" xfId="0" applyFont="1" applyBorder="1"/>
    <xf numFmtId="0" fontId="1" fillId="0" borderId="0" xfId="0" applyFont="1" applyBorder="1"/>
    <xf numFmtId="0" fontId="1" fillId="0" borderId="0" xfId="0" applyFont="1" applyFill="1" applyBorder="1" applyAlignment="1">
      <alignment horizontal="center"/>
    </xf>
    <xf numFmtId="0" fontId="1" fillId="0" borderId="0" xfId="0" applyFont="1" applyBorder="1" applyAlignment="1">
      <alignment horizontal="center"/>
    </xf>
    <xf numFmtId="0" fontId="1" fillId="2" borderId="0" xfId="0" applyFont="1" applyFill="1" applyBorder="1" applyAlignment="1">
      <alignment horizontal="left"/>
    </xf>
    <xf numFmtId="0" fontId="1" fillId="2" borderId="0" xfId="0" applyFont="1" applyFill="1" applyBorder="1"/>
    <xf numFmtId="0" fontId="2" fillId="0" borderId="0" xfId="0" applyFont="1" applyFill="1" applyBorder="1" applyAlignment="1">
      <alignment horizontal="center"/>
    </xf>
    <xf numFmtId="0" fontId="10" fillId="0" borderId="0" xfId="0" applyFont="1" applyFill="1" applyBorder="1" applyAlignment="1">
      <alignment horizontal="center" vertical="center" wrapText="1"/>
    </xf>
    <xf numFmtId="0" fontId="10" fillId="0" borderId="0" xfId="0" applyFont="1" applyFill="1" applyBorder="1" applyAlignment="1">
      <alignment horizontal="center"/>
    </xf>
    <xf numFmtId="44" fontId="10" fillId="0" borderId="0" xfId="1" applyNumberFormat="1" applyFont="1" applyFill="1" applyBorder="1"/>
    <xf numFmtId="0" fontId="1" fillId="5" borderId="0" xfId="0" applyFont="1" applyFill="1" applyBorder="1" applyAlignment="1">
      <alignment horizontal="center" vertical="center" wrapText="1"/>
    </xf>
    <xf numFmtId="0" fontId="1" fillId="4" borderId="0" xfId="0" applyFont="1" applyFill="1" applyBorder="1" applyAlignment="1">
      <alignment horizontal="center"/>
    </xf>
    <xf numFmtId="0" fontId="1" fillId="5" borderId="0" xfId="0" applyFont="1" applyFill="1" applyBorder="1" applyAlignment="1">
      <alignment horizontal="center"/>
    </xf>
    <xf numFmtId="1" fontId="1" fillId="5" borderId="0" xfId="0" applyNumberFormat="1" applyFont="1" applyFill="1" applyBorder="1" applyAlignment="1">
      <alignment horizontal="center"/>
    </xf>
    <xf numFmtId="0" fontId="0" fillId="4" borderId="0" xfId="0" applyFont="1" applyFill="1" applyBorder="1" applyAlignment="1">
      <alignment horizontal="center"/>
    </xf>
    <xf numFmtId="0" fontId="0" fillId="5" borderId="0" xfId="0" applyFont="1" applyFill="1" applyBorder="1" applyAlignment="1">
      <alignment horizontal="center"/>
    </xf>
    <xf numFmtId="0" fontId="1" fillId="0" borderId="0" xfId="0" applyFont="1" applyBorder="1" applyAlignment="1">
      <alignment horizontal="right"/>
    </xf>
    <xf numFmtId="0" fontId="3" fillId="0" borderId="0" xfId="0" applyFont="1" applyBorder="1" applyAlignment="1">
      <alignment horizontal="center"/>
    </xf>
    <xf numFmtId="0" fontId="3" fillId="0" borderId="0" xfId="0" applyFont="1" applyFill="1" applyBorder="1" applyAlignment="1">
      <alignment horizontal="center"/>
    </xf>
    <xf numFmtId="0" fontId="2" fillId="0" borderId="0" xfId="0" applyFont="1" applyBorder="1"/>
    <xf numFmtId="0" fontId="0" fillId="0" borderId="0" xfId="0" applyBorder="1" applyAlignment="1">
      <alignment horizontal="center"/>
    </xf>
    <xf numFmtId="0" fontId="1" fillId="0" borderId="0" xfId="0" applyFont="1" applyBorder="1" applyAlignment="1">
      <alignment horizontal="center" vertical="center" wrapText="1"/>
    </xf>
    <xf numFmtId="0" fontId="0" fillId="0" borderId="0" xfId="0" applyFont="1" applyBorder="1" applyAlignment="1">
      <alignment horizontal="center"/>
    </xf>
    <xf numFmtId="1" fontId="0" fillId="0" borderId="0" xfId="0" applyNumberFormat="1" applyBorder="1"/>
    <xf numFmtId="0" fontId="1" fillId="3" borderId="0" xfId="0" applyFont="1" applyFill="1" applyBorder="1" applyAlignment="1">
      <alignment horizontal="center" vertical="center" wrapText="1"/>
    </xf>
    <xf numFmtId="0" fontId="1" fillId="3" borderId="0" xfId="0" applyFont="1" applyFill="1" applyBorder="1" applyAlignment="1">
      <alignment horizontal="center"/>
    </xf>
    <xf numFmtId="0" fontId="10" fillId="5" borderId="0" xfId="0" applyFont="1" applyFill="1" applyBorder="1" applyAlignment="1">
      <alignment horizontal="center"/>
    </xf>
    <xf numFmtId="0" fontId="3" fillId="0" borderId="0" xfId="0" applyFont="1" applyAlignment="1">
      <alignment horizontal="center" vertical="center"/>
    </xf>
    <xf numFmtId="9" fontId="0" fillId="0" borderId="0" xfId="2" applyFont="1" applyFill="1" applyBorder="1"/>
    <xf numFmtId="0" fontId="10" fillId="3" borderId="0" xfId="0" applyFont="1" applyFill="1" applyBorder="1" applyAlignment="1">
      <alignment horizontal="center" vertical="center"/>
    </xf>
    <xf numFmtId="0" fontId="1" fillId="3" borderId="0" xfId="0" applyFont="1" applyFill="1" applyBorder="1"/>
    <xf numFmtId="0" fontId="1" fillId="0" borderId="0" xfId="0" applyFont="1" applyFill="1" applyBorder="1"/>
    <xf numFmtId="0" fontId="1" fillId="3" borderId="0" xfId="0" applyFont="1" applyFill="1" applyBorder="1" applyAlignment="1">
      <alignment horizontal="center" vertical="center"/>
    </xf>
    <xf numFmtId="165" fontId="10" fillId="5" borderId="0" xfId="1" applyNumberFormat="1" applyFont="1" applyFill="1" applyBorder="1"/>
    <xf numFmtId="0" fontId="0" fillId="0" borderId="0" xfId="0" applyFont="1" applyBorder="1" applyAlignment="1">
      <alignment horizontal="right"/>
    </xf>
    <xf numFmtId="3" fontId="0" fillId="4" borderId="0" xfId="0" applyNumberFormat="1" applyFont="1" applyFill="1" applyBorder="1"/>
    <xf numFmtId="3" fontId="0" fillId="5" borderId="0" xfId="0" applyNumberFormat="1" applyFont="1" applyFill="1" applyBorder="1"/>
    <xf numFmtId="0" fontId="1" fillId="0" borderId="0" xfId="0" applyFont="1" applyFill="1" applyBorder="1" applyAlignment="1">
      <alignment horizontal="right"/>
    </xf>
    <xf numFmtId="165" fontId="1" fillId="5" borderId="0" xfId="1" applyNumberFormat="1" applyFont="1" applyFill="1" applyBorder="1" applyAlignment="1">
      <alignment horizontal="center"/>
    </xf>
    <xf numFmtId="165" fontId="1" fillId="0" borderId="0" xfId="1" applyNumberFormat="1" applyFont="1" applyBorder="1" applyAlignment="1">
      <alignment horizontal="center"/>
    </xf>
    <xf numFmtId="165" fontId="1" fillId="0" borderId="0" xfId="1" applyNumberFormat="1" applyFont="1" applyFill="1" applyBorder="1" applyAlignment="1">
      <alignment horizontal="center"/>
    </xf>
    <xf numFmtId="165" fontId="10" fillId="5" borderId="0" xfId="1" applyNumberFormat="1" applyFont="1" applyFill="1" applyBorder="1" applyAlignment="1">
      <alignment horizontal="center"/>
    </xf>
    <xf numFmtId="165" fontId="0" fillId="5" borderId="0" xfId="1" applyNumberFormat="1" applyFont="1" applyFill="1" applyBorder="1" applyAlignment="1">
      <alignment horizontal="center"/>
    </xf>
    <xf numFmtId="165" fontId="0" fillId="5" borderId="0" xfId="1" applyNumberFormat="1" applyFont="1" applyFill="1" applyBorder="1"/>
    <xf numFmtId="165" fontId="0" fillId="0" borderId="0" xfId="1" applyNumberFormat="1" applyFont="1" applyFill="1" applyBorder="1" applyAlignment="1">
      <alignment horizontal="center"/>
    </xf>
    <xf numFmtId="165" fontId="1" fillId="3" borderId="0" xfId="1" applyNumberFormat="1" applyFont="1" applyFill="1" applyBorder="1" applyAlignment="1">
      <alignment horizontal="center"/>
    </xf>
    <xf numFmtId="165" fontId="0" fillId="0" borderId="0" xfId="1" applyNumberFormat="1" applyFont="1" applyBorder="1"/>
    <xf numFmtId="165" fontId="1" fillId="3" borderId="0" xfId="1" applyNumberFormat="1" applyFont="1" applyFill="1" applyBorder="1" applyAlignment="1">
      <alignment horizontal="center" vertical="center"/>
    </xf>
    <xf numFmtId="165" fontId="0" fillId="3" borderId="0" xfId="1" applyNumberFormat="1" applyFont="1" applyFill="1" applyBorder="1" applyAlignment="1">
      <alignment horizontal="center"/>
    </xf>
    <xf numFmtId="165" fontId="0" fillId="3" borderId="0" xfId="1" applyNumberFormat="1" applyFont="1" applyFill="1" applyBorder="1"/>
    <xf numFmtId="165" fontId="1" fillId="0" borderId="0" xfId="1" applyNumberFormat="1" applyFont="1" applyBorder="1"/>
    <xf numFmtId="9" fontId="1" fillId="0" borderId="0" xfId="2" applyFont="1" applyFill="1" applyBorder="1" applyAlignment="1">
      <alignment horizontal="center"/>
    </xf>
    <xf numFmtId="1" fontId="0" fillId="3" borderId="0" xfId="1" applyNumberFormat="1" applyFont="1" applyFill="1" applyBorder="1" applyAlignment="1">
      <alignment horizontal="center"/>
    </xf>
    <xf numFmtId="1" fontId="1" fillId="3" borderId="0" xfId="1" applyNumberFormat="1" applyFont="1" applyFill="1" applyBorder="1" applyAlignment="1">
      <alignment horizontal="center"/>
    </xf>
    <xf numFmtId="1" fontId="0" fillId="3" borderId="0" xfId="1" applyNumberFormat="1" applyFont="1" applyFill="1" applyBorder="1"/>
    <xf numFmtId="1" fontId="1" fillId="5" borderId="0" xfId="1" applyNumberFormat="1" applyFont="1" applyFill="1" applyBorder="1" applyAlignment="1">
      <alignment horizontal="center"/>
    </xf>
    <xf numFmtId="1" fontId="0" fillId="5" borderId="0" xfId="1" applyNumberFormat="1" applyFont="1" applyFill="1" applyBorder="1"/>
    <xf numFmtId="1" fontId="0" fillId="0" borderId="0" xfId="1" applyNumberFormat="1" applyFont="1" applyFill="1" applyBorder="1"/>
    <xf numFmtId="1" fontId="1" fillId="3" borderId="0" xfId="0" applyNumberFormat="1" applyFont="1" applyFill="1" applyBorder="1" applyAlignment="1">
      <alignment horizontal="center"/>
    </xf>
    <xf numFmtId="1" fontId="0" fillId="0" borderId="0" xfId="1" applyNumberFormat="1" applyFont="1" applyBorder="1"/>
    <xf numFmtId="1" fontId="0" fillId="5" borderId="0" xfId="1" applyNumberFormat="1" applyFont="1" applyFill="1" applyBorder="1" applyAlignment="1">
      <alignment horizontal="center"/>
    </xf>
    <xf numFmtId="1" fontId="0" fillId="0" borderId="0" xfId="0" applyNumberFormat="1" applyFill="1" applyBorder="1"/>
    <xf numFmtId="1" fontId="0" fillId="0" borderId="0" xfId="0" applyNumberFormat="1" applyFill="1"/>
    <xf numFmtId="1" fontId="2" fillId="0" borderId="0" xfId="0" applyNumberFormat="1" applyFont="1" applyFill="1" applyBorder="1" applyAlignment="1">
      <alignment horizontal="center"/>
    </xf>
    <xf numFmtId="1" fontId="1" fillId="5" borderId="0" xfId="0" applyNumberFormat="1" applyFont="1" applyFill="1" applyBorder="1" applyAlignment="1">
      <alignment horizontal="center" vertical="center" wrapText="1"/>
    </xf>
    <xf numFmtId="0" fontId="1" fillId="4" borderId="0" xfId="0" applyFont="1" applyFill="1" applyBorder="1" applyAlignment="1">
      <alignment horizontal="center" vertical="center" wrapText="1"/>
    </xf>
    <xf numFmtId="0" fontId="1" fillId="5" borderId="0" xfId="0" applyFont="1" applyFill="1" applyBorder="1" applyAlignment="1">
      <alignment horizontal="center" vertical="center"/>
    </xf>
    <xf numFmtId="0" fontId="0" fillId="0" borderId="0" xfId="0" applyBorder="1" applyAlignment="1">
      <alignment horizontal="center" vertical="center"/>
    </xf>
    <xf numFmtId="0" fontId="2" fillId="0" borderId="0" xfId="0" applyFont="1" applyFill="1" applyBorder="1" applyAlignment="1">
      <alignment horizontal="center" vertical="center"/>
    </xf>
    <xf numFmtId="0" fontId="1" fillId="0" borderId="0" xfId="0" applyFont="1" applyBorder="1" applyAlignment="1">
      <alignment horizontal="center" vertical="center"/>
    </xf>
    <xf numFmtId="166" fontId="8" fillId="0" borderId="0" xfId="3" applyNumberFormat="1" applyFont="1" applyBorder="1" applyAlignment="1">
      <alignment vertical="top"/>
    </xf>
    <xf numFmtId="1" fontId="8" fillId="0" borderId="0" xfId="0" quotePrefix="1" applyNumberFormat="1" applyFont="1" applyBorder="1" applyAlignment="1">
      <alignment vertical="top"/>
    </xf>
    <xf numFmtId="167" fontId="8" fillId="0" borderId="0" xfId="3" applyNumberFormat="1" applyFont="1" applyBorder="1" applyAlignment="1">
      <alignment vertical="top"/>
    </xf>
    <xf numFmtId="2" fontId="8" fillId="0" borderId="0" xfId="0" applyNumberFormat="1" applyFont="1" applyBorder="1" applyAlignment="1">
      <alignment vertical="top"/>
    </xf>
    <xf numFmtId="0" fontId="0" fillId="0" borderId="0" xfId="0" applyBorder="1" applyAlignment="1">
      <alignment vertical="top" wrapText="1"/>
    </xf>
    <xf numFmtId="1" fontId="8" fillId="0" borderId="0" xfId="0" applyNumberFormat="1" applyFont="1" applyBorder="1" applyAlignment="1">
      <alignment vertical="top" wrapText="1"/>
    </xf>
    <xf numFmtId="1" fontId="16" fillId="0" borderId="0" xfId="0" applyNumberFormat="1" applyFont="1" applyFill="1" applyBorder="1" applyAlignment="1">
      <alignment vertical="top"/>
    </xf>
    <xf numFmtId="1" fontId="16" fillId="0" borderId="0" xfId="0" applyNumberFormat="1" applyFont="1" applyFill="1" applyBorder="1" applyAlignment="1">
      <alignment vertical="top" wrapText="1"/>
    </xf>
    <xf numFmtId="1" fontId="17" fillId="0" borderId="0" xfId="0" applyNumberFormat="1" applyFont="1" applyFill="1" applyBorder="1" applyAlignment="1">
      <alignment vertical="top"/>
    </xf>
    <xf numFmtId="0" fontId="20" fillId="0" borderId="0" xfId="4" applyFont="1" applyBorder="1"/>
    <xf numFmtId="0" fontId="20" fillId="0" borderId="0" xfId="4" applyFont="1"/>
    <xf numFmtId="0" fontId="21" fillId="6" borderId="2" xfId="4" applyFont="1" applyFill="1" applyBorder="1" applyAlignment="1">
      <alignment horizontal="center" wrapText="1"/>
    </xf>
    <xf numFmtId="0" fontId="22" fillId="6" borderId="3" xfId="4" applyFont="1" applyFill="1" applyBorder="1" applyAlignment="1">
      <alignment wrapText="1"/>
    </xf>
    <xf numFmtId="0" fontId="22" fillId="6" borderId="4" xfId="4" applyFont="1" applyFill="1" applyBorder="1" applyAlignment="1">
      <alignment wrapText="1"/>
    </xf>
    <xf numFmtId="0" fontId="23" fillId="6" borderId="4" xfId="4" applyFont="1" applyFill="1" applyBorder="1" applyAlignment="1">
      <alignment wrapText="1"/>
    </xf>
    <xf numFmtId="0" fontId="22" fillId="6" borderId="5" xfId="4" applyFont="1" applyFill="1" applyBorder="1" applyAlignment="1">
      <alignment wrapText="1"/>
    </xf>
    <xf numFmtId="0" fontId="20" fillId="0" borderId="0" xfId="4" applyFont="1" applyAlignment="1"/>
    <xf numFmtId="0" fontId="22" fillId="7" borderId="2" xfId="0" applyFont="1" applyFill="1" applyBorder="1" applyAlignment="1">
      <alignment wrapText="1"/>
    </xf>
    <xf numFmtId="0" fontId="22" fillId="7" borderId="3" xfId="4" applyFont="1" applyFill="1" applyBorder="1" applyAlignment="1">
      <alignment wrapText="1"/>
    </xf>
    <xf numFmtId="0" fontId="22" fillId="7" borderId="4" xfId="4" applyFont="1" applyFill="1" applyBorder="1" applyAlignment="1">
      <alignment wrapText="1"/>
    </xf>
    <xf numFmtId="0" fontId="23" fillId="7" borderId="4" xfId="4" applyFont="1" applyFill="1" applyBorder="1" applyAlignment="1">
      <alignment wrapText="1"/>
    </xf>
    <xf numFmtId="0" fontId="22" fillId="7" borderId="5" xfId="4" applyFont="1" applyFill="1" applyBorder="1" applyAlignment="1">
      <alignment wrapText="1"/>
    </xf>
    <xf numFmtId="0" fontId="20" fillId="0" borderId="0" xfId="4" applyFont="1" applyBorder="1" applyAlignment="1"/>
    <xf numFmtId="0" fontId="22" fillId="8" borderId="6" xfId="0" applyFont="1" applyFill="1" applyBorder="1" applyAlignment="1">
      <alignment wrapText="1"/>
    </xf>
    <xf numFmtId="9" fontId="20" fillId="8" borderId="7" xfId="4" applyNumberFormat="1" applyFont="1" applyFill="1" applyBorder="1" applyAlignment="1"/>
    <xf numFmtId="168" fontId="21" fillId="8" borderId="8" xfId="5" applyNumberFormat="1" applyFont="1" applyFill="1" applyBorder="1" applyAlignment="1"/>
    <xf numFmtId="9" fontId="25" fillId="8" borderId="8" xfId="5" applyFont="1" applyFill="1" applyBorder="1" applyAlignment="1"/>
    <xf numFmtId="0" fontId="20" fillId="8" borderId="9" xfId="4" applyFont="1" applyFill="1" applyBorder="1" applyAlignment="1"/>
    <xf numFmtId="9" fontId="21" fillId="8" borderId="8" xfId="5" applyFont="1" applyFill="1" applyBorder="1" applyAlignment="1"/>
    <xf numFmtId="0" fontId="22" fillId="7" borderId="6" xfId="0" applyFont="1" applyFill="1" applyBorder="1" applyAlignment="1">
      <alignment wrapText="1"/>
    </xf>
    <xf numFmtId="0" fontId="26" fillId="9" borderId="6" xfId="0" applyFont="1" applyFill="1" applyBorder="1"/>
    <xf numFmtId="0" fontId="20" fillId="8" borderId="7" xfId="4" applyFont="1" applyFill="1" applyBorder="1" applyAlignment="1"/>
    <xf numFmtId="0" fontId="20" fillId="8" borderId="8" xfId="4" applyFont="1" applyFill="1" applyBorder="1" applyAlignment="1"/>
    <xf numFmtId="0" fontId="27" fillId="8" borderId="8" xfId="4" applyFont="1" applyFill="1" applyBorder="1" applyAlignment="1"/>
    <xf numFmtId="165" fontId="20" fillId="8" borderId="8" xfId="6" applyNumberFormat="1" applyFont="1" applyFill="1" applyBorder="1" applyAlignment="1"/>
    <xf numFmtId="165" fontId="27" fillId="8" borderId="8" xfId="6" applyNumberFormat="1" applyFont="1" applyFill="1" applyBorder="1" applyAlignment="1"/>
    <xf numFmtId="0" fontId="28" fillId="9" borderId="6" xfId="0" applyFont="1" applyFill="1" applyBorder="1"/>
    <xf numFmtId="165" fontId="22" fillId="7" borderId="4" xfId="6" applyNumberFormat="1" applyFont="1" applyFill="1" applyBorder="1" applyAlignment="1">
      <alignment wrapText="1"/>
    </xf>
    <xf numFmtId="165" fontId="23" fillId="7" borderId="4" xfId="6" applyNumberFormat="1" applyFont="1" applyFill="1" applyBorder="1" applyAlignment="1">
      <alignment wrapText="1"/>
    </xf>
    <xf numFmtId="168" fontId="20" fillId="8" borderId="10" xfId="5" applyNumberFormat="1" applyFont="1" applyFill="1" applyBorder="1" applyAlignment="1"/>
    <xf numFmtId="44" fontId="27" fillId="8" borderId="10" xfId="6" applyNumberFormat="1" applyFont="1" applyFill="1" applyBorder="1" applyAlignment="1"/>
    <xf numFmtId="169" fontId="27" fillId="8" borderId="10" xfId="6" applyNumberFormat="1" applyFont="1" applyFill="1" applyBorder="1" applyAlignment="1"/>
    <xf numFmtId="0" fontId="22" fillId="9" borderId="6" xfId="0" applyFont="1" applyFill="1" applyBorder="1" applyAlignment="1">
      <alignment wrapText="1"/>
    </xf>
    <xf numFmtId="44" fontId="21" fillId="8" borderId="8" xfId="6" applyNumberFormat="1" applyFont="1" applyFill="1" applyBorder="1" applyAlignment="1"/>
    <xf numFmtId="169" fontId="27" fillId="8" borderId="8" xfId="6" applyNumberFormat="1" applyFont="1" applyFill="1" applyBorder="1" applyAlignment="1"/>
    <xf numFmtId="0" fontId="22" fillId="8" borderId="13" xfId="0" applyFont="1" applyFill="1" applyBorder="1" applyAlignment="1">
      <alignment wrapText="1"/>
    </xf>
    <xf numFmtId="0" fontId="20" fillId="8" borderId="14" xfId="4" applyFont="1" applyFill="1" applyBorder="1" applyAlignment="1"/>
    <xf numFmtId="165" fontId="20" fillId="8" borderId="15" xfId="6" applyNumberFormat="1" applyFont="1" applyFill="1" applyBorder="1" applyAlignment="1"/>
    <xf numFmtId="165" fontId="27" fillId="8" borderId="15" xfId="6" applyNumberFormat="1" applyFont="1" applyFill="1" applyBorder="1" applyAlignment="1"/>
    <xf numFmtId="0" fontId="20" fillId="8" borderId="11" xfId="4" applyFont="1" applyFill="1" applyBorder="1" applyAlignment="1"/>
    <xf numFmtId="0" fontId="22" fillId="10" borderId="2" xfId="0" applyFont="1" applyFill="1" applyBorder="1" applyAlignment="1">
      <alignment wrapText="1"/>
    </xf>
    <xf numFmtId="0" fontId="20" fillId="10" borderId="3" xfId="4" applyFont="1" applyFill="1" applyBorder="1" applyAlignment="1"/>
    <xf numFmtId="165" fontId="20" fillId="10" borderId="4" xfId="6" applyNumberFormat="1" applyFont="1" applyFill="1" applyBorder="1" applyAlignment="1"/>
    <xf numFmtId="2" fontId="21" fillId="10" borderId="4" xfId="5" applyNumberFormat="1" applyFont="1" applyFill="1" applyBorder="1" applyAlignment="1"/>
    <xf numFmtId="165" fontId="27" fillId="10" borderId="4" xfId="6" applyNumberFormat="1" applyFont="1" applyFill="1" applyBorder="1" applyAlignment="1"/>
    <xf numFmtId="0" fontId="20" fillId="10" borderId="5" xfId="4" applyFont="1" applyFill="1" applyBorder="1" applyAlignment="1"/>
    <xf numFmtId="0" fontId="22" fillId="10" borderId="16" xfId="0" applyFont="1" applyFill="1" applyBorder="1" applyAlignment="1">
      <alignment wrapText="1"/>
    </xf>
    <xf numFmtId="0" fontId="20" fillId="10" borderId="17" xfId="4" applyFont="1" applyFill="1" applyBorder="1" applyAlignment="1"/>
    <xf numFmtId="165" fontId="20" fillId="10" borderId="18" xfId="6" applyNumberFormat="1" applyFont="1" applyFill="1" applyBorder="1" applyAlignment="1"/>
    <xf numFmtId="2" fontId="21" fillId="10" borderId="18" xfId="5" applyNumberFormat="1" applyFont="1" applyFill="1" applyBorder="1" applyAlignment="1"/>
    <xf numFmtId="165" fontId="27" fillId="10" borderId="18" xfId="6" applyNumberFormat="1" applyFont="1" applyFill="1" applyBorder="1" applyAlignment="1"/>
    <xf numFmtId="0" fontId="20" fillId="10" borderId="19" xfId="4" applyFont="1" applyFill="1" applyBorder="1" applyAlignment="1"/>
    <xf numFmtId="0" fontId="22" fillId="8" borderId="20" xfId="0" applyFont="1" applyFill="1" applyBorder="1" applyAlignment="1">
      <alignment wrapText="1"/>
    </xf>
    <xf numFmtId="0" fontId="20" fillId="8" borderId="21" xfId="4" applyFont="1" applyFill="1" applyBorder="1" applyAlignment="1"/>
    <xf numFmtId="165" fontId="20" fillId="8" borderId="10" xfId="6" applyNumberFormat="1" applyFont="1" applyFill="1" applyBorder="1" applyAlignment="1"/>
    <xf numFmtId="165" fontId="27" fillId="8" borderId="10" xfId="6" applyNumberFormat="1" applyFont="1" applyFill="1" applyBorder="1" applyAlignment="1"/>
    <xf numFmtId="0" fontId="20" fillId="8" borderId="22" xfId="4" applyFont="1" applyFill="1" applyBorder="1" applyAlignment="1"/>
    <xf numFmtId="44" fontId="20" fillId="8" borderId="8" xfId="6" applyNumberFormat="1" applyFont="1" applyFill="1" applyBorder="1" applyAlignment="1"/>
    <xf numFmtId="44" fontId="27" fillId="8" borderId="8" xfId="6" applyNumberFormat="1" applyFont="1" applyFill="1" applyBorder="1" applyAlignment="1"/>
    <xf numFmtId="0" fontId="29" fillId="8" borderId="6" xfId="0" applyFont="1" applyFill="1" applyBorder="1" applyAlignment="1">
      <alignment wrapText="1"/>
    </xf>
    <xf numFmtId="0" fontId="30" fillId="8" borderId="7" xfId="4" applyFont="1" applyFill="1" applyBorder="1" applyAlignment="1"/>
    <xf numFmtId="165" fontId="30" fillId="8" borderId="8" xfId="6" applyNumberFormat="1" applyFont="1" applyFill="1" applyBorder="1" applyAlignment="1"/>
    <xf numFmtId="0" fontId="31" fillId="8" borderId="8" xfId="4" applyFont="1" applyFill="1" applyBorder="1" applyAlignment="1"/>
    <xf numFmtId="0" fontId="30" fillId="8" borderId="9" xfId="4" applyFont="1" applyFill="1" applyBorder="1" applyAlignment="1"/>
    <xf numFmtId="0" fontId="30" fillId="0" borderId="0" xfId="4" applyFont="1" applyAlignment="1"/>
    <xf numFmtId="0" fontId="30" fillId="0" borderId="0" xfId="4" applyFont="1"/>
    <xf numFmtId="0" fontId="20" fillId="8" borderId="17" xfId="4" applyFont="1" applyFill="1" applyBorder="1" applyAlignment="1"/>
    <xf numFmtId="165" fontId="20" fillId="8" borderId="18" xfId="6" applyNumberFormat="1" applyFont="1" applyFill="1" applyBorder="1" applyAlignment="1"/>
    <xf numFmtId="0" fontId="27" fillId="8" borderId="18" xfId="4" applyFont="1" applyFill="1" applyBorder="1" applyAlignment="1"/>
    <xf numFmtId="0" fontId="20" fillId="8" borderId="19" xfId="4" applyFont="1" applyFill="1" applyBorder="1" applyAlignment="1"/>
    <xf numFmtId="0" fontId="22" fillId="11" borderId="6" xfId="0" applyFont="1" applyFill="1" applyBorder="1" applyAlignment="1">
      <alignment wrapText="1"/>
    </xf>
    <xf numFmtId="0" fontId="20" fillId="8" borderId="23" xfId="4" applyFont="1" applyFill="1" applyBorder="1" applyAlignment="1"/>
    <xf numFmtId="0" fontId="20" fillId="8" borderId="24" xfId="4" applyFont="1" applyFill="1" applyBorder="1" applyAlignment="1"/>
    <xf numFmtId="0" fontId="27" fillId="8" borderId="24" xfId="4" applyFont="1" applyFill="1" applyBorder="1" applyAlignment="1"/>
    <xf numFmtId="0" fontId="20" fillId="8" borderId="25" xfId="4" applyFont="1" applyFill="1" applyBorder="1" applyAlignment="1"/>
    <xf numFmtId="0" fontId="22" fillId="7" borderId="13" xfId="0" applyFont="1" applyFill="1" applyBorder="1" applyAlignment="1">
      <alignment wrapText="1"/>
    </xf>
    <xf numFmtId="0" fontId="22" fillId="7" borderId="26" xfId="4" applyFont="1" applyFill="1" applyBorder="1" applyAlignment="1">
      <alignment wrapText="1"/>
    </xf>
    <xf numFmtId="165" fontId="22" fillId="7" borderId="27" xfId="6" applyNumberFormat="1" applyFont="1" applyFill="1" applyBorder="1" applyAlignment="1">
      <alignment wrapText="1"/>
    </xf>
    <xf numFmtId="0" fontId="23" fillId="7" borderId="27" xfId="4" applyFont="1" applyFill="1" applyBorder="1" applyAlignment="1">
      <alignment wrapText="1"/>
    </xf>
    <xf numFmtId="0" fontId="22" fillId="7" borderId="28" xfId="4" applyFont="1" applyFill="1" applyBorder="1" applyAlignment="1">
      <alignment wrapText="1"/>
    </xf>
    <xf numFmtId="0" fontId="20" fillId="11" borderId="7" xfId="4" applyFont="1" applyFill="1" applyBorder="1"/>
    <xf numFmtId="6" fontId="20" fillId="11" borderId="7" xfId="4" applyNumberFormat="1" applyFont="1" applyFill="1" applyBorder="1" applyAlignment="1">
      <alignment wrapText="1"/>
    </xf>
    <xf numFmtId="0" fontId="20" fillId="11" borderId="7" xfId="4" applyFont="1" applyFill="1" applyBorder="1" applyAlignment="1">
      <alignment wrapText="1"/>
    </xf>
    <xf numFmtId="0" fontId="27" fillId="11" borderId="7" xfId="4" applyFont="1" applyFill="1" applyBorder="1" applyAlignment="1">
      <alignment wrapText="1"/>
    </xf>
    <xf numFmtId="0" fontId="20" fillId="11" borderId="7" xfId="4" applyNumberFormat="1" applyFont="1" applyFill="1" applyBorder="1" applyAlignment="1">
      <alignment wrapText="1"/>
    </xf>
    <xf numFmtId="0" fontId="20" fillId="11" borderId="7" xfId="4" applyFont="1" applyFill="1" applyBorder="1" applyAlignment="1"/>
    <xf numFmtId="0" fontId="20" fillId="0" borderId="0" xfId="4" applyFont="1" applyAlignment="1">
      <alignment wrapText="1"/>
    </xf>
    <xf numFmtId="0" fontId="27" fillId="0" borderId="0" xfId="4" applyFont="1" applyAlignment="1">
      <alignment wrapText="1"/>
    </xf>
    <xf numFmtId="0" fontId="20" fillId="0" borderId="0" xfId="4" applyFont="1" applyFill="1" applyBorder="1" applyAlignment="1">
      <alignment horizontal="center"/>
    </xf>
    <xf numFmtId="0" fontId="16" fillId="0" borderId="0" xfId="4" applyFont="1" applyFill="1" applyBorder="1" applyAlignment="1">
      <alignment wrapText="1"/>
    </xf>
    <xf numFmtId="0" fontId="33" fillId="0" borderId="0" xfId="4" applyFont="1" applyFill="1" applyBorder="1" applyAlignment="1">
      <alignment wrapText="1"/>
    </xf>
    <xf numFmtId="9" fontId="33" fillId="0" borderId="0" xfId="5" applyFont="1" applyFill="1" applyBorder="1" applyAlignment="1"/>
    <xf numFmtId="0" fontId="17" fillId="0" borderId="0" xfId="4" applyFont="1" applyFill="1" applyBorder="1" applyAlignment="1"/>
    <xf numFmtId="165" fontId="33" fillId="0" borderId="0" xfId="6" applyNumberFormat="1" applyFont="1" applyFill="1" applyBorder="1" applyAlignment="1">
      <alignment wrapText="1"/>
    </xf>
    <xf numFmtId="0" fontId="15" fillId="0" borderId="0" xfId="4" applyFont="1" applyFill="1" applyBorder="1" applyAlignment="1"/>
    <xf numFmtId="165" fontId="17" fillId="0" borderId="0" xfId="6" applyNumberFormat="1" applyFont="1" applyFill="1" applyBorder="1" applyAlignment="1"/>
    <xf numFmtId="165" fontId="15" fillId="0" borderId="0" xfId="6" applyNumberFormat="1" applyFont="1" applyFill="1" applyBorder="1" applyAlignment="1"/>
    <xf numFmtId="0" fontId="34" fillId="0" borderId="0" xfId="0" applyFont="1" applyFill="1" applyBorder="1"/>
    <xf numFmtId="0" fontId="16" fillId="0" borderId="0" xfId="4" applyFont="1" applyFill="1" applyBorder="1"/>
    <xf numFmtId="168" fontId="17" fillId="0" borderId="0" xfId="5" applyNumberFormat="1" applyFont="1" applyFill="1" applyBorder="1" applyAlignment="1"/>
    <xf numFmtId="44" fontId="15" fillId="0" borderId="0" xfId="6" applyNumberFormat="1" applyFont="1" applyFill="1" applyBorder="1" applyAlignment="1"/>
    <xf numFmtId="169" fontId="15" fillId="0" borderId="0" xfId="6" applyNumberFormat="1" applyFont="1" applyFill="1" applyBorder="1" applyAlignment="1"/>
    <xf numFmtId="0" fontId="17" fillId="0" borderId="0" xfId="4" applyFont="1"/>
    <xf numFmtId="0" fontId="17" fillId="0" borderId="0" xfId="4" applyFont="1" applyAlignment="1">
      <alignment wrapText="1"/>
    </xf>
    <xf numFmtId="0" fontId="15" fillId="0" borderId="0" xfId="4" applyFont="1" applyAlignment="1">
      <alignment wrapText="1"/>
    </xf>
    <xf numFmtId="0" fontId="17" fillId="0" borderId="0" xfId="4" applyFont="1" applyAlignment="1"/>
    <xf numFmtId="0" fontId="35" fillId="0" borderId="0" xfId="4" applyFont="1" applyFill="1" applyBorder="1" applyAlignment="1">
      <alignment horizontal="center" wrapText="1"/>
    </xf>
    <xf numFmtId="0" fontId="36" fillId="0" borderId="0" xfId="4" applyFont="1" applyFill="1" applyBorder="1" applyAlignment="1">
      <alignment horizontal="center" wrapText="1"/>
    </xf>
    <xf numFmtId="0" fontId="35" fillId="0" borderId="0" xfId="4" applyFont="1" applyFill="1" applyBorder="1" applyAlignment="1">
      <alignment wrapText="1"/>
    </xf>
    <xf numFmtId="0" fontId="36" fillId="0" borderId="0" xfId="4" applyFont="1" applyFill="1" applyBorder="1" applyAlignment="1">
      <alignment wrapText="1"/>
    </xf>
    <xf numFmtId="0" fontId="17" fillId="0" borderId="0" xfId="0" applyFont="1" applyFill="1" applyBorder="1" applyAlignment="1">
      <alignment wrapText="1"/>
    </xf>
    <xf numFmtId="0" fontId="35" fillId="5" borderId="0" xfId="0" applyFont="1" applyFill="1" applyBorder="1" applyAlignment="1">
      <alignment wrapText="1"/>
    </xf>
    <xf numFmtId="0" fontId="16" fillId="3" borderId="0" xfId="0" applyFont="1" applyFill="1" applyBorder="1" applyAlignment="1">
      <alignment wrapText="1"/>
    </xf>
    <xf numFmtId="1" fontId="16" fillId="12" borderId="0" xfId="0" applyNumberFormat="1" applyFont="1" applyFill="1" applyBorder="1" applyAlignment="1">
      <alignment vertical="top"/>
    </xf>
    <xf numFmtId="0" fontId="37" fillId="0" borderId="0" xfId="0" applyFont="1" applyBorder="1" applyAlignment="1">
      <alignment vertical="top" wrapText="1"/>
    </xf>
    <xf numFmtId="1" fontId="8" fillId="5" borderId="0" xfId="0" applyNumberFormat="1" applyFont="1" applyFill="1" applyBorder="1" applyAlignment="1">
      <alignment vertical="top"/>
    </xf>
    <xf numFmtId="1" fontId="8" fillId="0" borderId="0" xfId="0" applyNumberFormat="1" applyFont="1" applyFill="1" applyBorder="1" applyAlignment="1">
      <alignment horizontal="center" vertical="top"/>
    </xf>
    <xf numFmtId="1" fontId="8" fillId="0" borderId="0" xfId="0" applyNumberFormat="1" applyFont="1" applyFill="1" applyBorder="1" applyAlignment="1">
      <alignment vertical="top"/>
    </xf>
    <xf numFmtId="1" fontId="9" fillId="0" borderId="0" xfId="0" applyNumberFormat="1" applyFont="1" applyBorder="1" applyAlignment="1">
      <alignment vertical="top"/>
    </xf>
    <xf numFmtId="1" fontId="8" fillId="0" borderId="0" xfId="0" applyNumberFormat="1" applyFont="1" applyBorder="1" applyAlignment="1">
      <alignment vertical="top"/>
    </xf>
    <xf numFmtId="1" fontId="8" fillId="3" borderId="0" xfId="0" applyNumberFormat="1" applyFont="1" applyFill="1" applyBorder="1" applyAlignment="1">
      <alignment vertical="top"/>
    </xf>
    <xf numFmtId="1" fontId="8" fillId="12" borderId="0" xfId="0" applyNumberFormat="1" applyFont="1" applyFill="1" applyBorder="1" applyAlignment="1">
      <alignment vertical="top"/>
    </xf>
    <xf numFmtId="1" fontId="8" fillId="0" borderId="0" xfId="0" applyNumberFormat="1" applyFont="1" applyBorder="1" applyAlignment="1">
      <alignment vertical="top"/>
    </xf>
    <xf numFmtId="1" fontId="9" fillId="0" borderId="0" xfId="0" applyNumberFormat="1" applyFont="1" applyBorder="1" applyAlignment="1">
      <alignment vertical="top"/>
    </xf>
    <xf numFmtId="1" fontId="8" fillId="0" borderId="0" xfId="0" applyNumberFormat="1" applyFont="1" applyBorder="1" applyAlignment="1">
      <alignment vertical="top"/>
    </xf>
    <xf numFmtId="1" fontId="8" fillId="0" borderId="0" xfId="0" applyNumberFormat="1" applyFont="1" applyFill="1" applyBorder="1" applyAlignment="1">
      <alignment horizontal="center" vertical="top"/>
    </xf>
    <xf numFmtId="0" fontId="1" fillId="3" borderId="0" xfId="0" applyFont="1" applyFill="1" applyBorder="1" applyAlignment="1">
      <alignment horizontal="center" vertical="center" wrapText="1"/>
    </xf>
    <xf numFmtId="0" fontId="0" fillId="0" borderId="0" xfId="0"/>
    <xf numFmtId="0" fontId="1" fillId="5" borderId="0" xfId="0" applyFont="1" applyFill="1" applyBorder="1" applyAlignment="1">
      <alignment horizontal="center" vertical="center" wrapText="1"/>
    </xf>
    <xf numFmtId="1" fontId="38" fillId="0" borderId="0" xfId="0" applyNumberFormat="1" applyFont="1" applyBorder="1" applyAlignment="1">
      <alignment vertical="top"/>
    </xf>
    <xf numFmtId="165" fontId="17" fillId="0" borderId="0" xfId="1" applyNumberFormat="1" applyFont="1" applyFill="1" applyBorder="1" applyAlignment="1"/>
    <xf numFmtId="165" fontId="16" fillId="0" borderId="0" xfId="1" applyNumberFormat="1" applyFont="1" applyFill="1" applyBorder="1" applyAlignment="1"/>
    <xf numFmtId="165" fontId="16" fillId="0" borderId="0" xfId="1" applyNumberFormat="1" applyFont="1" applyFill="1" applyBorder="1" applyAlignment="1">
      <alignment wrapText="1"/>
    </xf>
    <xf numFmtId="44" fontId="17" fillId="0" borderId="0" xfId="1" applyNumberFormat="1" applyFont="1" applyFill="1" applyBorder="1" applyAlignment="1"/>
    <xf numFmtId="165" fontId="17" fillId="0" borderId="0" xfId="1" applyNumberFormat="1" applyFont="1" applyFill="1" applyBorder="1" applyAlignment="1">
      <alignment wrapText="1"/>
    </xf>
    <xf numFmtId="165" fontId="1" fillId="3" borderId="0" xfId="1" applyNumberFormat="1" applyFont="1" applyFill="1" applyBorder="1"/>
    <xf numFmtId="9" fontId="1" fillId="0" borderId="0" xfId="2" applyFont="1" applyFill="1" applyBorder="1"/>
    <xf numFmtId="165" fontId="1" fillId="0" borderId="0" xfId="1" applyNumberFormat="1" applyFont="1" applyFill="1" applyBorder="1"/>
    <xf numFmtId="1" fontId="1" fillId="0" borderId="0" xfId="1" applyNumberFormat="1" applyFont="1" applyFill="1" applyBorder="1"/>
    <xf numFmtId="165" fontId="1" fillId="13" borderId="0" xfId="1" applyNumberFormat="1" applyFont="1" applyFill="1"/>
    <xf numFmtId="165" fontId="1" fillId="13" borderId="0" xfId="1" applyNumberFormat="1" applyFont="1" applyFill="1" applyAlignment="1">
      <alignment horizontal="center"/>
    </xf>
    <xf numFmtId="165" fontId="9" fillId="0" borderId="0" xfId="1" applyNumberFormat="1" applyFont="1" applyBorder="1" applyAlignment="1">
      <alignment vertical="top"/>
    </xf>
    <xf numFmtId="1" fontId="8" fillId="0" borderId="0" xfId="0" applyNumberFormat="1" applyFont="1" applyFill="1" applyBorder="1" applyAlignment="1">
      <alignment horizontal="center" vertical="top"/>
    </xf>
    <xf numFmtId="1" fontId="35" fillId="0" borderId="0" xfId="0" applyNumberFormat="1" applyFont="1" applyFill="1" applyBorder="1" applyAlignment="1">
      <alignment horizontal="center" vertical="top"/>
    </xf>
    <xf numFmtId="1" fontId="16" fillId="0" borderId="0" xfId="0" applyNumberFormat="1" applyFont="1" applyFill="1" applyBorder="1" applyAlignment="1">
      <alignment horizontal="center" vertical="top"/>
    </xf>
    <xf numFmtId="1" fontId="9" fillId="5" borderId="0" xfId="0" applyNumberFormat="1" applyFont="1" applyFill="1" applyBorder="1" applyAlignment="1">
      <alignment vertical="top"/>
    </xf>
    <xf numFmtId="1" fontId="8" fillId="5" borderId="0" xfId="0" applyNumberFormat="1" applyFont="1" applyFill="1" applyBorder="1" applyAlignment="1">
      <alignment vertical="top"/>
    </xf>
    <xf numFmtId="1" fontId="9" fillId="3" borderId="0" xfId="0" applyNumberFormat="1" applyFont="1" applyFill="1" applyBorder="1" applyAlignment="1">
      <alignment vertical="top"/>
    </xf>
    <xf numFmtId="1" fontId="8" fillId="3" borderId="0" xfId="0" applyNumberFormat="1" applyFont="1" applyFill="1" applyBorder="1" applyAlignment="1">
      <alignment vertical="top"/>
    </xf>
    <xf numFmtId="1" fontId="9" fillId="12" borderId="0" xfId="0" applyNumberFormat="1" applyFont="1" applyFill="1" applyBorder="1" applyAlignment="1">
      <alignment vertical="top"/>
    </xf>
    <xf numFmtId="1" fontId="8" fillId="12" borderId="0" xfId="0" applyNumberFormat="1" applyFont="1" applyFill="1" applyBorder="1" applyAlignment="1">
      <alignment vertical="top"/>
    </xf>
    <xf numFmtId="0" fontId="11" fillId="0" borderId="0" xfId="0" applyFont="1" applyAlignment="1">
      <alignment horizontal="center" vertical="center"/>
    </xf>
    <xf numFmtId="0" fontId="12" fillId="0" borderId="0" xfId="0" applyFont="1" applyAlignment="1">
      <alignment horizontal="center" vertical="center"/>
    </xf>
    <xf numFmtId="0" fontId="1" fillId="5"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6" fillId="0" borderId="0" xfId="0" applyFont="1" applyFill="1" applyBorder="1" applyAlignment="1">
      <alignment horizontal="center" vertical="center"/>
    </xf>
    <xf numFmtId="0" fontId="0" fillId="0" borderId="0" xfId="0" applyAlignment="1">
      <alignment horizontal="center" vertical="center"/>
    </xf>
    <xf numFmtId="0" fontId="13" fillId="5" borderId="0" xfId="0" applyFont="1" applyFill="1" applyBorder="1" applyAlignment="1">
      <alignment horizontal="center" vertical="center" wrapText="1"/>
    </xf>
    <xf numFmtId="0" fontId="14" fillId="0" borderId="0" xfId="0" applyFont="1" applyAlignment="1">
      <alignment horizontal="center"/>
    </xf>
    <xf numFmtId="0" fontId="1" fillId="3" borderId="0" xfId="0" applyFont="1" applyFill="1" applyBorder="1" applyAlignment="1">
      <alignment horizontal="center" vertical="center"/>
    </xf>
    <xf numFmtId="0" fontId="1" fillId="3" borderId="0" xfId="0" applyFont="1" applyFill="1" applyBorder="1" applyAlignment="1">
      <alignment horizontal="center" vertical="center" wrapText="1"/>
    </xf>
    <xf numFmtId="0" fontId="0" fillId="0" borderId="0" xfId="0"/>
    <xf numFmtId="0" fontId="13" fillId="3" borderId="0" xfId="0" applyFont="1" applyFill="1" applyBorder="1" applyAlignment="1">
      <alignment horizontal="center" vertical="center" wrapText="1"/>
    </xf>
    <xf numFmtId="0" fontId="14" fillId="3" borderId="0" xfId="0" applyFont="1" applyFill="1" applyAlignment="1">
      <alignment horizontal="center" vertical="center" wrapText="1"/>
    </xf>
    <xf numFmtId="0" fontId="0" fillId="0" borderId="0" xfId="0" applyAlignment="1">
      <alignment horizontal="center" vertical="center" wrapText="1"/>
    </xf>
    <xf numFmtId="0" fontId="32" fillId="0" borderId="0" xfId="4" applyFont="1" applyBorder="1" applyAlignment="1">
      <alignment horizontal="center"/>
    </xf>
    <xf numFmtId="0" fontId="17" fillId="0" borderId="0" xfId="4" applyFont="1" applyBorder="1" applyAlignment="1">
      <alignment horizontal="center"/>
    </xf>
    <xf numFmtId="0" fontId="19" fillId="0" borderId="1" xfId="4" applyFont="1" applyBorder="1" applyAlignment="1">
      <alignment horizontal="center"/>
    </xf>
    <xf numFmtId="0" fontId="20" fillId="0" borderId="1" xfId="4" applyFont="1" applyBorder="1" applyAlignment="1">
      <alignment horizontal="center"/>
    </xf>
    <xf numFmtId="0" fontId="20" fillId="8" borderId="11" xfId="4" applyFont="1" applyFill="1" applyBorder="1" applyAlignment="1">
      <alignment wrapText="1"/>
    </xf>
    <xf numFmtId="0" fontId="20" fillId="8" borderId="12" xfId="4" applyFont="1" applyFill="1" applyBorder="1" applyAlignment="1">
      <alignment wrapText="1"/>
    </xf>
    <xf numFmtId="1" fontId="39" fillId="0" borderId="0" xfId="0" applyNumberFormat="1" applyFont="1" applyBorder="1" applyAlignment="1">
      <alignment vertical="top"/>
    </xf>
    <xf numFmtId="1" fontId="39" fillId="0" borderId="0" xfId="0" applyNumberFormat="1" applyFont="1" applyFill="1" applyBorder="1" applyAlignment="1">
      <alignment vertical="top"/>
    </xf>
    <xf numFmtId="1" fontId="39" fillId="14" borderId="0" xfId="0" applyNumberFormat="1" applyFont="1" applyFill="1" applyBorder="1" applyAlignment="1">
      <alignment vertical="top"/>
    </xf>
  </cellXfs>
  <cellStyles count="7">
    <cellStyle name="Comma" xfId="3" builtinId="3"/>
    <cellStyle name="Currency" xfId="1" builtinId="4"/>
    <cellStyle name="Currency 2" xfId="6"/>
    <cellStyle name="Normal" xfId="0" builtinId="0"/>
    <cellStyle name="Normal_Work Plan Development" xfId="4"/>
    <cellStyle name="Percent" xfId="2" builtinId="5"/>
    <cellStyle name="Percent 2" xfId="5"/>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371475</xdr:colOff>
      <xdr:row>0</xdr:row>
      <xdr:rowOff>95249</xdr:rowOff>
    </xdr:from>
    <xdr:ext cx="9629775" cy="10544176"/>
    <xdr:sp macro="" textlink="">
      <xdr:nvSpPr>
        <xdr:cNvPr id="2" name="TextBox 1"/>
        <xdr:cNvSpPr txBox="1"/>
      </xdr:nvSpPr>
      <xdr:spPr>
        <a:xfrm>
          <a:off x="371475" y="95249"/>
          <a:ext cx="9629775" cy="105441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en-CA" sz="1100"/>
        </a:p>
        <a:p>
          <a:r>
            <a:rPr lang="en-CA" sz="1400" b="1"/>
            <a:t>Definitions;</a:t>
          </a:r>
        </a:p>
        <a:p>
          <a:r>
            <a:rPr lang="en-CA" sz="1100" b="1">
              <a:solidFill>
                <a:schemeClr val="tx1"/>
              </a:solidFill>
              <a:latin typeface="+mn-lt"/>
              <a:ea typeface="+mn-ea"/>
              <a:cs typeface="+mn-cs"/>
            </a:rPr>
            <a:t>Total Eligible:</a:t>
          </a:r>
          <a:r>
            <a:rPr lang="en-CA" sz="1100">
              <a:solidFill>
                <a:schemeClr val="tx1"/>
              </a:solidFill>
              <a:latin typeface="+mn-lt"/>
              <a:ea typeface="+mn-ea"/>
              <a:cs typeface="+mn-cs"/>
            </a:rPr>
            <a:t>   This is the total estimated area which will be examined over the next 5 years.  These estimates will be based on the most recent available data as outlined in the Reference Documents above.</a:t>
          </a:r>
        </a:p>
        <a:p>
          <a:r>
            <a:rPr lang="en-CA" sz="1100">
              <a:solidFill>
                <a:schemeClr val="tx1"/>
              </a:solidFill>
              <a:latin typeface="+mn-lt"/>
              <a:ea typeface="+mn-ea"/>
              <a:cs typeface="+mn-cs"/>
            </a:rPr>
            <a:t> </a:t>
          </a:r>
        </a:p>
        <a:p>
          <a:r>
            <a:rPr lang="en-CA" sz="1100" b="1">
              <a:solidFill>
                <a:schemeClr val="tx1"/>
              </a:solidFill>
              <a:latin typeface="+mn-lt"/>
              <a:ea typeface="+mn-ea"/>
              <a:cs typeface="+mn-cs"/>
            </a:rPr>
            <a:t>Total and Annual Achievable:</a:t>
          </a:r>
          <a:r>
            <a:rPr lang="en-CA" sz="1100" b="0" baseline="0">
              <a:solidFill>
                <a:schemeClr val="tx1"/>
              </a:solidFill>
              <a:latin typeface="+mn-lt"/>
              <a:ea typeface="+mn-ea"/>
              <a:cs typeface="+mn-cs"/>
            </a:rPr>
            <a:t>  </a:t>
          </a:r>
          <a:r>
            <a:rPr lang="en-CA" sz="1100">
              <a:solidFill>
                <a:schemeClr val="tx1"/>
              </a:solidFill>
              <a:latin typeface="+mn-lt"/>
              <a:ea typeface="+mn-ea"/>
              <a:cs typeface="+mn-cs"/>
            </a:rPr>
            <a:t>These are the proportion of the total eligible activity (defined above) that is forecast to be completed every year and cumulatively over the next five years.   The first two years of achievable goals will be driven by sowing levels and current status of prescriptions.</a:t>
          </a:r>
        </a:p>
        <a:p>
          <a:r>
            <a:rPr lang="en-CA" sz="1100">
              <a:solidFill>
                <a:schemeClr val="tx1"/>
              </a:solidFill>
              <a:latin typeface="+mn-lt"/>
              <a:ea typeface="+mn-ea"/>
              <a:cs typeface="+mn-cs"/>
            </a:rPr>
            <a:t>  </a:t>
          </a:r>
        </a:p>
        <a:p>
          <a:endParaRPr lang="en-CA" sz="1100"/>
        </a:p>
        <a:p>
          <a:r>
            <a:rPr lang="en-CA" sz="1100"/>
            <a:t> </a:t>
          </a:r>
          <a:r>
            <a:rPr lang="en-CA" sz="1200" b="1"/>
            <a:t>Current</a:t>
          </a:r>
          <a:r>
            <a:rPr lang="en-CA" sz="1200" b="1" baseline="0"/>
            <a:t> Reforestation</a:t>
          </a:r>
          <a:endParaRPr lang="en-CA" sz="1200" b="1"/>
        </a:p>
        <a:p>
          <a:endParaRPr lang="en-CA" sz="1100"/>
        </a:p>
        <a:p>
          <a:pPr marL="0" marR="0" indent="0" defTabSz="914400" eaLnBrk="1" fontAlgn="auto" latinLnBrk="0" hangingPunct="1">
            <a:lnSpc>
              <a:spcPct val="100000"/>
            </a:lnSpc>
            <a:spcBef>
              <a:spcPts val="0"/>
            </a:spcBef>
            <a:spcAft>
              <a:spcPts val="0"/>
            </a:spcAft>
            <a:buClrTx/>
            <a:buSzTx/>
            <a:buFontTx/>
            <a:buNone/>
            <a:tabLst/>
            <a:defRPr/>
          </a:pPr>
          <a:r>
            <a:rPr lang="en-CA" sz="1100" b="1">
              <a:solidFill>
                <a:schemeClr val="tx1"/>
              </a:solidFill>
              <a:latin typeface="+mn-lt"/>
              <a:ea typeface="+mn-ea"/>
              <a:cs typeface="+mn-cs"/>
            </a:rPr>
            <a:t>Backlog NSR </a:t>
          </a:r>
          <a:r>
            <a:rPr lang="en-CA" sz="1100">
              <a:solidFill>
                <a:schemeClr val="tx1"/>
              </a:solidFill>
              <a:latin typeface="+mn-lt"/>
              <a:ea typeface="+mn-ea"/>
              <a:cs typeface="+mn-cs"/>
            </a:rPr>
            <a:t>– This is the total estimated area that will </a:t>
          </a:r>
          <a:r>
            <a:rPr lang="en-CA" sz="1100" baseline="0">
              <a:solidFill>
                <a:schemeClr val="tx1"/>
              </a:solidFill>
              <a:latin typeface="+mn-lt"/>
              <a:ea typeface="+mn-ea"/>
              <a:cs typeface="+mn-cs"/>
            </a:rPr>
            <a:t> be surveyed </a:t>
          </a:r>
          <a:r>
            <a:rPr lang="en-CA" sz="1100">
              <a:solidFill>
                <a:schemeClr val="tx1"/>
              </a:solidFill>
              <a:latin typeface="+mn-lt"/>
              <a:ea typeface="+mn-ea"/>
              <a:cs typeface="+mn-cs"/>
            </a:rPr>
            <a:t>. These numbers come from RESULTS and Silviculture Strategies(2015 throne speech commitment).</a:t>
          </a:r>
        </a:p>
        <a:p>
          <a:pPr marL="0" marR="0" indent="0" defTabSz="914400" eaLnBrk="1" fontAlgn="auto" latinLnBrk="0" hangingPunct="1">
            <a:lnSpc>
              <a:spcPct val="100000"/>
            </a:lnSpc>
            <a:spcBef>
              <a:spcPts val="0"/>
            </a:spcBef>
            <a:spcAft>
              <a:spcPts val="0"/>
            </a:spcAft>
            <a:buClrTx/>
            <a:buSzTx/>
            <a:buFontTx/>
            <a:buNone/>
            <a:tabLst/>
            <a:defRPr/>
          </a:pPr>
          <a:endParaRPr lang="en-CA"/>
        </a:p>
        <a:p>
          <a:r>
            <a:rPr lang="en-CA" sz="1100" b="1">
              <a:solidFill>
                <a:schemeClr val="tx1"/>
              </a:solidFill>
              <a:latin typeface="+mn-lt"/>
              <a:ea typeface="+mn-ea"/>
              <a:cs typeface="+mn-cs"/>
            </a:rPr>
            <a:t>Surveys </a:t>
          </a:r>
          <a:r>
            <a:rPr lang="en-CA" sz="1100">
              <a:solidFill>
                <a:schemeClr val="tx1"/>
              </a:solidFill>
              <a:latin typeface="+mn-lt"/>
              <a:ea typeface="+mn-ea"/>
              <a:cs typeface="+mn-cs"/>
            </a:rPr>
            <a:t>– This is the total estimated area to be surveyed .</a:t>
          </a:r>
          <a:r>
            <a:rPr lang="en-CA" sz="1100" baseline="0">
              <a:solidFill>
                <a:schemeClr val="tx1"/>
              </a:solidFill>
              <a:latin typeface="+mn-lt"/>
              <a:ea typeface="+mn-ea"/>
              <a:cs typeface="+mn-cs"/>
            </a:rPr>
            <a:t> </a:t>
          </a:r>
          <a:r>
            <a:rPr lang="en-CA" sz="1100">
              <a:solidFill>
                <a:schemeClr val="tx1"/>
              </a:solidFill>
              <a:latin typeface="+mn-lt"/>
              <a:ea typeface="+mn-ea"/>
              <a:cs typeface="+mn-cs"/>
            </a:rPr>
            <a:t>This includes all forecasted surveys base</a:t>
          </a:r>
          <a:r>
            <a:rPr lang="en-CA" sz="1100" baseline="0">
              <a:solidFill>
                <a:schemeClr val="tx1"/>
              </a:solidFill>
              <a:latin typeface="+mn-lt"/>
              <a:ea typeface="+mn-ea"/>
              <a:cs typeface="+mn-cs"/>
            </a:rPr>
            <a:t>d o</a:t>
          </a:r>
          <a:r>
            <a:rPr lang="en-CA" sz="1100">
              <a:solidFill>
                <a:schemeClr val="tx1"/>
              </a:solidFill>
              <a:latin typeface="+mn-lt"/>
              <a:ea typeface="+mn-ea"/>
              <a:cs typeface="+mn-cs"/>
            </a:rPr>
            <a:t>n estimates of eligible ground</a:t>
          </a:r>
          <a:r>
            <a:rPr lang="en-CA" sz="1100" baseline="0">
              <a:solidFill>
                <a:schemeClr val="tx1"/>
              </a:solidFill>
              <a:latin typeface="+mn-lt"/>
              <a:ea typeface="+mn-ea"/>
              <a:cs typeface="+mn-cs"/>
            </a:rPr>
            <a:t> from </a:t>
          </a:r>
          <a:r>
            <a:rPr lang="en-CA" sz="1100">
              <a:solidFill>
                <a:schemeClr val="tx1"/>
              </a:solidFill>
              <a:latin typeface="+mn-lt"/>
              <a:ea typeface="+mn-ea"/>
              <a:cs typeface="+mn-cs"/>
            </a:rPr>
            <a:t>MPB, Catastrophic WF, unfunded</a:t>
          </a:r>
          <a:r>
            <a:rPr lang="en-CA" sz="1100" baseline="0">
              <a:solidFill>
                <a:schemeClr val="tx1"/>
              </a:solidFill>
              <a:latin typeface="+mn-lt"/>
              <a:ea typeface="+mn-ea"/>
              <a:cs typeface="+mn-cs"/>
            </a:rPr>
            <a:t> NRFLs</a:t>
          </a:r>
          <a:r>
            <a:rPr lang="en-CA" sz="1100">
              <a:solidFill>
                <a:schemeClr val="tx1"/>
              </a:solidFill>
              <a:latin typeface="+mn-lt"/>
              <a:ea typeface="+mn-ea"/>
              <a:cs typeface="+mn-cs"/>
            </a:rPr>
            <a:t> </a:t>
          </a:r>
          <a:r>
            <a:rPr lang="en-CA" sz="1100" baseline="0">
              <a:solidFill>
                <a:schemeClr val="tx1"/>
              </a:solidFill>
              <a:latin typeface="+mn-lt"/>
              <a:ea typeface="+mn-ea"/>
              <a:cs typeface="+mn-cs"/>
            </a:rPr>
            <a:t>. In the comment section the estimated  percent Wildfire vs. MPB vs. NRFL.</a:t>
          </a:r>
          <a:endParaRPr lang="en-CA" sz="1100">
            <a:solidFill>
              <a:schemeClr val="tx1"/>
            </a:solidFill>
            <a:latin typeface="+mn-lt"/>
            <a:ea typeface="+mn-ea"/>
            <a:cs typeface="+mn-cs"/>
          </a:endParaRPr>
        </a:p>
        <a:p>
          <a:r>
            <a:rPr lang="en-CA" sz="1100">
              <a:solidFill>
                <a:schemeClr val="tx1"/>
              </a:solidFill>
              <a:latin typeface="+mn-lt"/>
              <a:ea typeface="+mn-ea"/>
              <a:cs typeface="+mn-cs"/>
            </a:rPr>
            <a:t>  </a:t>
          </a:r>
        </a:p>
        <a:p>
          <a:r>
            <a:rPr lang="en-CA" sz="1100" b="1">
              <a:solidFill>
                <a:schemeClr val="tx1"/>
              </a:solidFill>
              <a:latin typeface="+mn-lt"/>
              <a:ea typeface="+mn-ea"/>
              <a:cs typeface="+mn-cs"/>
            </a:rPr>
            <a:t>Site Preparation </a:t>
          </a:r>
          <a:r>
            <a:rPr lang="en-CA" sz="1100">
              <a:solidFill>
                <a:schemeClr val="tx1"/>
              </a:solidFill>
              <a:latin typeface="+mn-lt"/>
              <a:ea typeface="+mn-ea"/>
              <a:cs typeface="+mn-cs"/>
            </a:rPr>
            <a:t>– This is the total estimated area to under go site preparation including danger tree assessment, mechanical site preparation and potential </a:t>
          </a:r>
          <a:r>
            <a:rPr lang="en-CA" sz="1100">
              <a:solidFill>
                <a:sysClr val="windowText" lastClr="000000"/>
              </a:solidFill>
              <a:latin typeface="+mn-lt"/>
              <a:ea typeface="+mn-ea"/>
              <a:cs typeface="+mn-cs"/>
            </a:rPr>
            <a:t>FLTCs. It is linked to the sowing</a:t>
          </a:r>
          <a:r>
            <a:rPr lang="en-CA" sz="1100" baseline="0">
              <a:solidFill>
                <a:sysClr val="windowText" lastClr="000000"/>
              </a:solidFill>
              <a:latin typeface="+mn-lt"/>
              <a:ea typeface="+mn-ea"/>
              <a:cs typeface="+mn-cs"/>
            </a:rPr>
            <a:t> targets.</a:t>
          </a:r>
          <a:endParaRPr lang="en-CA" sz="1100">
            <a:solidFill>
              <a:sysClr val="windowText" lastClr="000000"/>
            </a:solidFill>
            <a:latin typeface="+mn-lt"/>
            <a:ea typeface="+mn-ea"/>
            <a:cs typeface="+mn-cs"/>
          </a:endParaRPr>
        </a:p>
        <a:p>
          <a:r>
            <a:rPr lang="en-CA" sz="1100">
              <a:solidFill>
                <a:schemeClr val="tx1"/>
              </a:solidFill>
              <a:latin typeface="+mn-lt"/>
              <a:ea typeface="+mn-ea"/>
              <a:cs typeface="+mn-cs"/>
            </a:rPr>
            <a:t> </a:t>
          </a:r>
        </a:p>
        <a:p>
          <a:r>
            <a:rPr lang="en-CA" sz="1100" b="1">
              <a:solidFill>
                <a:schemeClr val="tx1"/>
              </a:solidFill>
              <a:latin typeface="+mn-lt"/>
              <a:ea typeface="+mn-ea"/>
              <a:cs typeface="+mn-cs"/>
            </a:rPr>
            <a:t>Stand Maintenance</a:t>
          </a:r>
          <a:r>
            <a:rPr lang="en-CA" sz="1100" b="1" baseline="0">
              <a:solidFill>
                <a:schemeClr val="tx1"/>
              </a:solidFill>
              <a:latin typeface="+mn-lt"/>
              <a:ea typeface="+mn-ea"/>
              <a:cs typeface="+mn-cs"/>
            </a:rPr>
            <a:t> </a:t>
          </a:r>
          <a:r>
            <a:rPr lang="en-CA" sz="1100" b="1">
              <a:solidFill>
                <a:schemeClr val="tx1"/>
              </a:solidFill>
              <a:latin typeface="+mn-lt"/>
              <a:ea typeface="+mn-ea"/>
              <a:cs typeface="+mn-cs"/>
            </a:rPr>
            <a:t> Brushing </a:t>
          </a:r>
          <a:r>
            <a:rPr lang="en-CA" sz="1100">
              <a:solidFill>
                <a:schemeClr val="tx1"/>
              </a:solidFill>
              <a:latin typeface="+mn-lt"/>
              <a:ea typeface="+mn-ea"/>
              <a:cs typeface="+mn-cs"/>
            </a:rPr>
            <a:t>– This is the total estimated area to be brushed .</a:t>
          </a:r>
          <a:r>
            <a:rPr lang="en-CA" sz="1100" baseline="0">
              <a:solidFill>
                <a:schemeClr val="tx1"/>
              </a:solidFill>
              <a:latin typeface="+mn-lt"/>
              <a:ea typeface="+mn-ea"/>
              <a:cs typeface="+mn-cs"/>
            </a:rPr>
            <a:t> </a:t>
          </a:r>
          <a:r>
            <a:rPr lang="en-CA" sz="1100">
              <a:solidFill>
                <a:schemeClr val="tx1"/>
              </a:solidFill>
              <a:latin typeface="+mn-lt"/>
              <a:ea typeface="+mn-ea"/>
              <a:cs typeface="+mn-cs"/>
            </a:rPr>
            <a:t>This includes both brushing pre-planting brushing, brushing to maintain FFT stands. This does not include impeded stand brushing.</a:t>
          </a:r>
        </a:p>
        <a:p>
          <a:r>
            <a:rPr lang="en-CA" sz="1100">
              <a:solidFill>
                <a:schemeClr val="tx1"/>
              </a:solidFill>
              <a:latin typeface="+mn-lt"/>
              <a:ea typeface="+mn-ea"/>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en-CA" sz="1100" b="1">
              <a:solidFill>
                <a:schemeClr val="tx1"/>
              </a:solidFill>
              <a:latin typeface="+mn-lt"/>
              <a:ea typeface="+mn-ea"/>
              <a:cs typeface="+mn-cs"/>
            </a:rPr>
            <a:t>Planting – </a:t>
          </a:r>
          <a:r>
            <a:rPr lang="en-CA" sz="1100">
              <a:solidFill>
                <a:schemeClr val="tx1"/>
              </a:solidFill>
              <a:latin typeface="+mn-lt"/>
              <a:ea typeface="+mn-ea"/>
              <a:cs typeface="+mn-cs"/>
            </a:rPr>
            <a:t>This is the total estimated</a:t>
          </a:r>
          <a:r>
            <a:rPr lang="en-CA" sz="1100" baseline="0">
              <a:solidFill>
                <a:schemeClr val="tx1"/>
              </a:solidFill>
              <a:latin typeface="+mn-lt"/>
              <a:ea typeface="+mn-ea"/>
              <a:cs typeface="+mn-cs"/>
            </a:rPr>
            <a:t> trees </a:t>
          </a:r>
          <a:r>
            <a:rPr lang="en-CA" sz="1100">
              <a:solidFill>
                <a:schemeClr val="tx1"/>
              </a:solidFill>
              <a:latin typeface="+mn-lt"/>
              <a:ea typeface="+mn-ea"/>
              <a:cs typeface="+mn-cs"/>
            </a:rPr>
            <a:t>to be planted.</a:t>
          </a:r>
          <a:r>
            <a:rPr lang="en-CA" sz="1100" baseline="0">
              <a:solidFill>
                <a:schemeClr val="tx1"/>
              </a:solidFill>
              <a:latin typeface="+mn-lt"/>
              <a:ea typeface="+mn-ea"/>
              <a:cs typeface="+mn-cs"/>
            </a:rPr>
            <a:t> </a:t>
          </a:r>
          <a:r>
            <a:rPr lang="en-CA" sz="1100">
              <a:solidFill>
                <a:schemeClr val="tx1"/>
              </a:solidFill>
              <a:latin typeface="+mn-lt"/>
              <a:ea typeface="+mn-ea"/>
              <a:cs typeface="+mn-cs"/>
            </a:rPr>
            <a:t>This includes both planting and fill planting.</a:t>
          </a:r>
        </a:p>
        <a:p>
          <a:pPr marL="0" marR="0" indent="0" defTabSz="914400" eaLnBrk="1" fontAlgn="auto" latinLnBrk="0" hangingPunct="1">
            <a:lnSpc>
              <a:spcPct val="100000"/>
            </a:lnSpc>
            <a:spcBef>
              <a:spcPts val="0"/>
            </a:spcBef>
            <a:spcAft>
              <a:spcPts val="0"/>
            </a:spcAft>
            <a:buClrTx/>
            <a:buSzTx/>
            <a:buFontTx/>
            <a:buNone/>
            <a:tabLst/>
            <a:defRPr/>
          </a:pPr>
          <a:endParaRPr lang="en-CA" sz="1100">
            <a:solidFill>
              <a:schemeClr val="tx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CA"/>
            <a:t> </a:t>
          </a:r>
          <a:r>
            <a:rPr lang="en-CA" b="1"/>
            <a:t>Sowing - </a:t>
          </a:r>
          <a:r>
            <a:rPr lang="en-CA"/>
            <a:t>This</a:t>
          </a:r>
          <a:r>
            <a:rPr lang="en-CA" baseline="0"/>
            <a:t> is the total estimated trees that will be sown . This number is linked to the survey number and assumptions around the relationship of ground surveyed to  ground identified as eligible to be planted (NS, ROI &gt;2%, access etc)</a:t>
          </a:r>
          <a:endParaRPr lang="en-CA"/>
        </a:p>
        <a:p>
          <a:endParaRPr lang="en-CA" sz="1100">
            <a:solidFill>
              <a:schemeClr val="tx1"/>
            </a:solidFill>
            <a:latin typeface="+mn-lt"/>
            <a:ea typeface="+mn-ea"/>
            <a:cs typeface="+mn-cs"/>
          </a:endParaRPr>
        </a:p>
        <a:p>
          <a:r>
            <a:rPr lang="en-CA" sz="1100">
              <a:solidFill>
                <a:schemeClr val="tx1"/>
              </a:solidFill>
              <a:latin typeface="+mn-lt"/>
              <a:ea typeface="+mn-ea"/>
              <a:cs typeface="+mn-cs"/>
            </a:rPr>
            <a:t> </a:t>
          </a:r>
          <a:r>
            <a:rPr lang="en-CA" sz="1100" b="1">
              <a:solidFill>
                <a:schemeClr val="tx1"/>
              </a:solidFill>
              <a:latin typeface="+mn-lt"/>
              <a:ea typeface="+mn-ea"/>
              <a:cs typeface="+mn-cs"/>
            </a:rPr>
            <a:t>Timber</a:t>
          </a:r>
          <a:r>
            <a:rPr lang="en-CA" sz="1100" b="1" baseline="0">
              <a:solidFill>
                <a:schemeClr val="tx1"/>
              </a:solidFill>
              <a:latin typeface="+mn-lt"/>
              <a:ea typeface="+mn-ea"/>
              <a:cs typeface="+mn-cs"/>
            </a:rPr>
            <a:t> Supply Mitigation</a:t>
          </a:r>
        </a:p>
        <a:p>
          <a:r>
            <a:rPr lang="en-CA" sz="1100">
              <a:solidFill>
                <a:schemeClr val="tx1"/>
              </a:solidFill>
              <a:latin typeface="+mn-lt"/>
              <a:ea typeface="+mn-ea"/>
              <a:cs typeface="+mn-cs"/>
            </a:rPr>
            <a:t> </a:t>
          </a:r>
        </a:p>
        <a:p>
          <a:r>
            <a:rPr lang="en-CA" sz="1100" b="1">
              <a:solidFill>
                <a:schemeClr val="tx1"/>
              </a:solidFill>
              <a:latin typeface="+mn-lt"/>
              <a:ea typeface="+mn-ea"/>
              <a:cs typeface="+mn-cs"/>
            </a:rPr>
            <a:t>Backlog Impeded surveys –</a:t>
          </a:r>
          <a:r>
            <a:rPr lang="en-CA" sz="1100">
              <a:solidFill>
                <a:schemeClr val="tx1"/>
              </a:solidFill>
              <a:latin typeface="+mn-lt"/>
              <a:ea typeface="+mn-ea"/>
              <a:cs typeface="+mn-cs"/>
            </a:rPr>
            <a:t> This is the  estimated area that the file review will require surveying. These numbers come from RESULTS and Silviculture Strategies.</a:t>
          </a:r>
        </a:p>
        <a:p>
          <a:r>
            <a:rPr lang="en-CA" sz="1100">
              <a:solidFill>
                <a:schemeClr val="tx1"/>
              </a:solidFill>
              <a:latin typeface="+mn-lt"/>
              <a:ea typeface="+mn-ea"/>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en-CA" sz="1100" b="1">
              <a:solidFill>
                <a:schemeClr val="tx1"/>
              </a:solidFill>
              <a:latin typeface="+mn-lt"/>
              <a:ea typeface="+mn-ea"/>
              <a:cs typeface="+mn-cs"/>
            </a:rPr>
            <a:t>Brushing</a:t>
          </a:r>
          <a:r>
            <a:rPr lang="en-CA" sz="1100" b="1" baseline="0">
              <a:solidFill>
                <a:schemeClr val="tx1"/>
              </a:solidFill>
              <a:latin typeface="+mn-lt"/>
              <a:ea typeface="+mn-ea"/>
              <a:cs typeface="+mn-cs"/>
            </a:rPr>
            <a:t> / Cleaning </a:t>
          </a:r>
          <a:r>
            <a:rPr lang="en-CA" sz="1100" b="1">
              <a:solidFill>
                <a:schemeClr val="tx1"/>
              </a:solidFill>
              <a:latin typeface="+mn-lt"/>
              <a:ea typeface="+mn-ea"/>
              <a:cs typeface="+mn-cs"/>
            </a:rPr>
            <a:t> </a:t>
          </a:r>
          <a:r>
            <a:rPr lang="en-CA" sz="1100">
              <a:solidFill>
                <a:schemeClr val="tx1"/>
              </a:solidFill>
              <a:latin typeface="+mn-lt"/>
              <a:ea typeface="+mn-ea"/>
              <a:cs typeface="+mn-cs"/>
            </a:rPr>
            <a:t>– This is an estimate of the area eligible for brushing as estimated from the Silviculture Strategy or Fertilization Strategy .</a:t>
          </a:r>
          <a:endParaRPr lang="en-CA"/>
        </a:p>
        <a:p>
          <a:endParaRPr lang="en-CA" sz="1100">
            <a:solidFill>
              <a:schemeClr val="tx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CA" sz="1100" b="1">
              <a:solidFill>
                <a:schemeClr val="tx1"/>
              </a:solidFill>
              <a:latin typeface="+mn-lt"/>
              <a:ea typeface="+mn-ea"/>
              <a:cs typeface="+mn-cs"/>
            </a:rPr>
            <a:t>Spacing – </a:t>
          </a:r>
          <a:r>
            <a:rPr lang="en-CA" sz="1100">
              <a:solidFill>
                <a:schemeClr val="tx1"/>
              </a:solidFill>
              <a:latin typeface="+mn-lt"/>
              <a:ea typeface="+mn-ea"/>
              <a:cs typeface="+mn-cs"/>
            </a:rPr>
            <a:t>This is an estimate of the area eligible for spacing as estimated from the Silviculture Strategy or recent opportunity reports.</a:t>
          </a:r>
        </a:p>
        <a:p>
          <a:pPr marL="0" marR="0" indent="0" defTabSz="914400" eaLnBrk="1" fontAlgn="auto" latinLnBrk="0" hangingPunct="1">
            <a:lnSpc>
              <a:spcPct val="100000"/>
            </a:lnSpc>
            <a:spcBef>
              <a:spcPts val="0"/>
            </a:spcBef>
            <a:spcAft>
              <a:spcPts val="0"/>
            </a:spcAft>
            <a:buClrTx/>
            <a:buSzTx/>
            <a:buFontTx/>
            <a:buNone/>
            <a:tabLst/>
            <a:defRPr/>
          </a:pPr>
          <a:endParaRPr lang="en-CA"/>
        </a:p>
        <a:p>
          <a:r>
            <a:rPr lang="en-CA" sz="1100" b="1">
              <a:solidFill>
                <a:schemeClr val="tx1"/>
              </a:solidFill>
              <a:latin typeface="+mn-lt"/>
              <a:ea typeface="+mn-ea"/>
              <a:cs typeface="+mn-cs"/>
            </a:rPr>
            <a:t>Fertilization – </a:t>
          </a:r>
          <a:r>
            <a:rPr lang="en-CA" sz="1100">
              <a:solidFill>
                <a:schemeClr val="tx1"/>
              </a:solidFill>
              <a:latin typeface="+mn-lt"/>
              <a:ea typeface="+mn-ea"/>
              <a:cs typeface="+mn-cs"/>
            </a:rPr>
            <a:t>This is an estimate of the area eligible for fertilization as estimated from the Silviculture Strategy or Fertilization Strategy.</a:t>
          </a:r>
        </a:p>
        <a:p>
          <a:endParaRPr lang="en-CA" sz="1100">
            <a:solidFill>
              <a:schemeClr val="tx1"/>
            </a:solidFill>
            <a:latin typeface="+mn-lt"/>
            <a:ea typeface="+mn-ea"/>
            <a:cs typeface="+mn-cs"/>
          </a:endParaRPr>
        </a:p>
        <a:p>
          <a:r>
            <a:rPr lang="en-CA" sz="1100" b="1">
              <a:solidFill>
                <a:schemeClr val="tx1"/>
              </a:solidFill>
              <a:latin typeface="+mn-lt"/>
              <a:ea typeface="+mn-ea"/>
              <a:cs typeface="+mn-cs"/>
            </a:rPr>
            <a:t>Spacing – </a:t>
          </a:r>
          <a:r>
            <a:rPr lang="en-CA" sz="1100">
              <a:solidFill>
                <a:schemeClr val="tx1"/>
              </a:solidFill>
              <a:latin typeface="+mn-lt"/>
              <a:ea typeface="+mn-ea"/>
              <a:cs typeface="+mn-cs"/>
            </a:rPr>
            <a:t>This is an estimate of the area eligible for spacing as estimated from the Silviculture Strategy or recent opportunity reports.</a:t>
          </a:r>
        </a:p>
        <a:p>
          <a:endParaRPr lang="en-CA" sz="1100">
            <a:solidFill>
              <a:schemeClr val="tx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CA" sz="1100" b="1">
              <a:solidFill>
                <a:schemeClr val="tx1"/>
              </a:solidFill>
              <a:latin typeface="+mn-lt"/>
              <a:ea typeface="+mn-ea"/>
              <a:cs typeface="+mn-cs"/>
            </a:rPr>
            <a:t>Pruning – </a:t>
          </a:r>
          <a:r>
            <a:rPr lang="en-CA" sz="1100">
              <a:solidFill>
                <a:schemeClr val="tx1"/>
              </a:solidFill>
              <a:latin typeface="+mn-lt"/>
              <a:ea typeface="+mn-ea"/>
              <a:cs typeface="+mn-cs"/>
            </a:rPr>
            <a:t>This is an estimate of the area eligible for pruning as estimated from the Silviculture Strategy or recent opportunity reports.</a:t>
          </a:r>
          <a:endParaRPr lang="en-CA"/>
        </a:p>
        <a:p>
          <a:endParaRPr lang="en-CA" sz="1100">
            <a:solidFill>
              <a:schemeClr val="tx1"/>
            </a:solidFill>
            <a:latin typeface="+mn-lt"/>
            <a:ea typeface="+mn-ea"/>
            <a:cs typeface="+mn-cs"/>
          </a:endParaRPr>
        </a:p>
        <a:p>
          <a:r>
            <a:rPr lang="en-CA" sz="1100">
              <a:solidFill>
                <a:schemeClr val="tx1"/>
              </a:solidFill>
              <a:latin typeface="+mn-lt"/>
              <a:ea typeface="+mn-ea"/>
              <a:cs typeface="+mn-cs"/>
            </a:rPr>
            <a:t>  </a:t>
          </a:r>
        </a:p>
        <a:p>
          <a:r>
            <a:rPr lang="en-CA" sz="1100">
              <a:solidFill>
                <a:schemeClr val="tx1"/>
              </a:solidFill>
              <a:latin typeface="+mn-lt"/>
              <a:ea typeface="+mn-ea"/>
              <a:cs typeface="+mn-cs"/>
            </a:rPr>
            <a:t> </a:t>
          </a:r>
          <a:r>
            <a:rPr lang="en-CA" sz="1100" b="1">
              <a:solidFill>
                <a:schemeClr val="tx1"/>
              </a:solidFill>
              <a:latin typeface="+mn-lt"/>
              <a:ea typeface="+mn-ea"/>
              <a:cs typeface="+mn-cs"/>
            </a:rPr>
            <a:t>Additional</a:t>
          </a:r>
          <a:r>
            <a:rPr lang="en-CA" sz="1100" b="1" baseline="0">
              <a:solidFill>
                <a:schemeClr val="tx1"/>
              </a:solidFill>
              <a:latin typeface="+mn-lt"/>
              <a:ea typeface="+mn-ea"/>
              <a:cs typeface="+mn-cs"/>
            </a:rPr>
            <a:t> Activities</a:t>
          </a:r>
        </a:p>
        <a:p>
          <a:endParaRPr lang="en-CA" sz="1100">
            <a:solidFill>
              <a:schemeClr val="tx1"/>
            </a:solidFill>
            <a:latin typeface="+mn-lt"/>
            <a:ea typeface="+mn-ea"/>
            <a:cs typeface="+mn-cs"/>
          </a:endParaRPr>
        </a:p>
        <a:p>
          <a:r>
            <a:rPr lang="en-CA" sz="1100" b="1">
              <a:solidFill>
                <a:schemeClr val="tx1"/>
              </a:solidFill>
              <a:latin typeface="+mn-lt"/>
              <a:ea typeface="+mn-ea"/>
              <a:cs typeface="+mn-cs"/>
            </a:rPr>
            <a:t>Infrastructure – </a:t>
          </a:r>
          <a:r>
            <a:rPr lang="en-CA" sz="1100">
              <a:solidFill>
                <a:schemeClr val="tx1"/>
              </a:solidFill>
              <a:latin typeface="+mn-lt"/>
              <a:ea typeface="+mn-ea"/>
              <a:cs typeface="+mn-cs"/>
            </a:rPr>
            <a:t>this is an estimate of the forecasted costs/km of roads required to meet goals.</a:t>
          </a:r>
        </a:p>
        <a:p>
          <a:endParaRPr lang="en-CA"/>
        </a:p>
        <a:p>
          <a:r>
            <a:rPr lang="en-CA" sz="1100">
              <a:solidFill>
                <a:schemeClr val="tx1"/>
              </a:solidFill>
              <a:latin typeface="+mn-lt"/>
              <a:ea typeface="+mn-ea"/>
              <a:cs typeface="+mn-cs"/>
            </a:rPr>
            <a:t>Cone Collection – This is an estimate of the hectolitres of cones required for the  planting program based on provincial wide seed needs analysis. </a:t>
          </a:r>
        </a:p>
        <a:p>
          <a:endParaRPr lang="en-CA"/>
        </a:p>
        <a:p>
          <a:pPr marL="0" marR="0" indent="0" defTabSz="914400" eaLnBrk="1" fontAlgn="auto" latinLnBrk="0" hangingPunct="1">
            <a:lnSpc>
              <a:spcPct val="100000"/>
            </a:lnSpc>
            <a:spcBef>
              <a:spcPts val="0"/>
            </a:spcBef>
            <a:spcAft>
              <a:spcPts val="0"/>
            </a:spcAft>
            <a:buClrTx/>
            <a:buSzTx/>
            <a:buFontTx/>
            <a:buNone/>
            <a:tabLst/>
            <a:defRPr/>
          </a:pPr>
          <a:r>
            <a:rPr lang="en-CA" sz="1100">
              <a:solidFill>
                <a:schemeClr val="tx1"/>
              </a:solidFill>
              <a:latin typeface="+mn-lt"/>
              <a:ea typeface="+mn-ea"/>
              <a:cs typeface="+mn-cs"/>
            </a:rPr>
            <a:t> </a:t>
          </a:r>
          <a:r>
            <a:rPr lang="en-CA" sz="1100" b="1">
              <a:solidFill>
                <a:schemeClr val="tx1"/>
              </a:solidFill>
              <a:latin typeface="+mn-lt"/>
              <a:ea typeface="+mn-ea"/>
              <a:cs typeface="+mn-cs"/>
            </a:rPr>
            <a:t>Other</a:t>
          </a:r>
          <a:r>
            <a:rPr lang="en-CA" sz="1100" b="1" baseline="0">
              <a:solidFill>
                <a:schemeClr val="tx1"/>
              </a:solidFill>
              <a:latin typeface="+mn-lt"/>
              <a:ea typeface="+mn-ea"/>
              <a:cs typeface="+mn-cs"/>
            </a:rPr>
            <a:t> s</a:t>
          </a:r>
          <a:endParaRPr lang="en-CA"/>
        </a:p>
        <a:p>
          <a:endParaRPr lang="en-CA" sz="1100">
            <a:solidFill>
              <a:schemeClr val="tx1"/>
            </a:solidFill>
            <a:latin typeface="+mn-lt"/>
            <a:ea typeface="+mn-ea"/>
            <a:cs typeface="+mn-cs"/>
          </a:endParaRPr>
        </a:p>
        <a:p>
          <a:r>
            <a:rPr lang="en-CA" sz="1100" b="1">
              <a:solidFill>
                <a:schemeClr val="tx1"/>
              </a:solidFill>
              <a:latin typeface="+mn-lt"/>
              <a:ea typeface="+mn-ea"/>
              <a:cs typeface="+mn-cs"/>
            </a:rPr>
            <a:t>Unit Costs – </a:t>
          </a:r>
          <a:r>
            <a:rPr lang="en-CA" sz="1100">
              <a:solidFill>
                <a:schemeClr val="tx1"/>
              </a:solidFill>
              <a:latin typeface="+mn-lt"/>
              <a:ea typeface="+mn-ea"/>
              <a:cs typeface="+mn-cs"/>
            </a:rPr>
            <a:t>These are unit cost averages from</a:t>
          </a:r>
          <a:r>
            <a:rPr lang="en-CA" sz="1100" baseline="0">
              <a:solidFill>
                <a:schemeClr val="tx1"/>
              </a:solidFill>
              <a:latin typeface="+mn-lt"/>
              <a:ea typeface="+mn-ea"/>
              <a:cs typeface="+mn-cs"/>
            </a:rPr>
            <a:t> the all found costs spreadsheet .  </a:t>
          </a:r>
          <a:r>
            <a:rPr lang="en-CA" sz="1100">
              <a:solidFill>
                <a:schemeClr val="tx1"/>
              </a:solidFill>
              <a:latin typeface="+mn-lt"/>
              <a:ea typeface="+mn-ea"/>
              <a:cs typeface="+mn-cs"/>
            </a:rPr>
            <a:t>If estimated costs are significantly different than posted in this spreadsheet then make the change and colour red with comment as to why the difference.  These costs are linked to the $$ table located on the right hand side of the sheet – no filling out is required for the $$ sheet. It is only a rough planning tool as well, final allocation will not be tied to the break out from the plan as information and locations will always change.</a:t>
          </a:r>
        </a:p>
        <a:p>
          <a:r>
            <a:rPr lang="en-CA" sz="1100">
              <a:solidFill>
                <a:schemeClr val="tx1"/>
              </a:solidFill>
              <a:latin typeface="+mn-lt"/>
              <a:ea typeface="+mn-ea"/>
              <a:cs typeface="+mn-cs"/>
            </a:rPr>
            <a:t> </a:t>
          </a:r>
        </a:p>
        <a:p>
          <a:r>
            <a:rPr lang="en-CA" sz="1100">
              <a:solidFill>
                <a:schemeClr val="tx1"/>
              </a:solidFill>
              <a:latin typeface="+mn-lt"/>
              <a:ea typeface="+mn-ea"/>
              <a:cs typeface="+mn-cs"/>
            </a:rPr>
            <a:t>Comment Column – Provide factors used to build estimates (egg. Brushing 2% of forecasted planting) and for site preparation include a percentage breakdown estimate for and  Mechanical, Danger Tree and FLTC.</a:t>
          </a:r>
        </a:p>
        <a:p>
          <a:r>
            <a:rPr lang="en-CA" sz="1100">
              <a:solidFill>
                <a:schemeClr val="tx1"/>
              </a:solidFill>
              <a:latin typeface="+mn-lt"/>
              <a:ea typeface="+mn-ea"/>
              <a:cs typeface="+mn-cs"/>
            </a:rPr>
            <a:t> </a:t>
          </a:r>
        </a:p>
        <a:p>
          <a:r>
            <a:rPr lang="en-CA" sz="1100">
              <a:solidFill>
                <a:schemeClr val="tx1"/>
              </a:solidFill>
              <a:latin typeface="+mn-lt"/>
              <a:ea typeface="+mn-ea"/>
              <a:cs typeface="+mn-cs"/>
            </a:rPr>
            <a:t>Summary Cell (bottom of spreadsheet) - Written summary of the assumptions (and sources) used during the net down process. See Business Case for example.</a:t>
          </a:r>
        </a:p>
        <a:p>
          <a:endParaRPr lang="en-CA" sz="1100">
            <a:solidFill>
              <a:schemeClr val="tx1"/>
            </a:solidFill>
            <a:latin typeface="+mn-lt"/>
            <a:ea typeface="+mn-ea"/>
            <a:cs typeface="+mn-cs"/>
          </a:endParaRPr>
        </a:p>
        <a:p>
          <a:r>
            <a:rPr lang="en-CA" sz="1100">
              <a:solidFill>
                <a:schemeClr val="tx1"/>
              </a:solidFill>
              <a:latin typeface="+mn-lt"/>
              <a:ea typeface="+mn-ea"/>
              <a:cs typeface="+mn-cs"/>
            </a:rPr>
            <a:t> </a:t>
          </a:r>
        </a:p>
        <a:p>
          <a:endParaRPr lang="en-CA" sz="1100"/>
        </a:p>
        <a:p>
          <a:endParaRPr lang="en-CA"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S52"/>
  <sheetViews>
    <sheetView tabSelected="1" workbookViewId="0">
      <selection activeCell="C36" sqref="C36"/>
    </sheetView>
  </sheetViews>
  <sheetFormatPr defaultRowHeight="11.25"/>
  <cols>
    <col min="1" max="1" width="25" style="218" customWidth="1"/>
    <col min="2" max="2" width="8.7109375" style="218" customWidth="1"/>
    <col min="3" max="3" width="9.28515625" style="218" customWidth="1"/>
    <col min="4" max="4" width="9.42578125" style="218" bestFit="1" customWidth="1"/>
    <col min="5" max="6" width="9" style="218" customWidth="1"/>
    <col min="7" max="7" width="10.28515625" style="218" customWidth="1"/>
    <col min="8" max="8" width="9" style="218" customWidth="1"/>
    <col min="9" max="9" width="24.140625" style="218" customWidth="1"/>
    <col min="10" max="10" width="4.85546875" style="218" customWidth="1"/>
    <col min="11" max="11" width="25.42578125" style="218" customWidth="1"/>
    <col min="12" max="12" width="11" style="218" customWidth="1"/>
    <col min="13" max="13" width="11.28515625" style="218" customWidth="1"/>
    <col min="14" max="14" width="10.7109375" style="218" customWidth="1"/>
    <col min="15" max="15" width="10.140625" style="218" customWidth="1"/>
    <col min="16" max="16" width="10" style="218" customWidth="1"/>
    <col min="17" max="17" width="13.28515625" style="218" customWidth="1"/>
    <col min="18" max="254" width="9.140625" style="218"/>
    <col min="255" max="255" width="30.85546875" style="218" customWidth="1"/>
    <col min="256" max="256" width="9.7109375" style="218" customWidth="1"/>
    <col min="257" max="257" width="9.28515625" style="218" customWidth="1"/>
    <col min="258" max="258" width="9.42578125" style="218" bestFit="1" customWidth="1"/>
    <col min="259" max="260" width="9" style="218" customWidth="1"/>
    <col min="261" max="261" width="13" style="218" customWidth="1"/>
    <col min="262" max="262" width="10.85546875" style="218" customWidth="1"/>
    <col min="263" max="263" width="9.85546875" style="218" customWidth="1"/>
    <col min="264" max="264" width="8.85546875" style="218" customWidth="1"/>
    <col min="265" max="265" width="32.85546875" style="218" customWidth="1"/>
    <col min="266" max="266" width="9.140625" style="218"/>
    <col min="267" max="267" width="39.7109375" style="218" customWidth="1"/>
    <col min="268" max="268" width="12.85546875" style="218" bestFit="1" customWidth="1"/>
    <col min="269" max="269" width="12.140625" style="218" bestFit="1" customWidth="1"/>
    <col min="270" max="270" width="12.85546875" style="218" bestFit="1" customWidth="1"/>
    <col min="271" max="271" width="11.7109375" style="218" customWidth="1"/>
    <col min="272" max="272" width="12.85546875" style="218" bestFit="1" customWidth="1"/>
    <col min="273" max="273" width="13.28515625" style="218" customWidth="1"/>
    <col min="274" max="510" width="9.140625" style="218"/>
    <col min="511" max="511" width="30.85546875" style="218" customWidth="1"/>
    <col min="512" max="512" width="9.7109375" style="218" customWidth="1"/>
    <col min="513" max="513" width="9.28515625" style="218" customWidth="1"/>
    <col min="514" max="514" width="9.42578125" style="218" bestFit="1" customWidth="1"/>
    <col min="515" max="516" width="9" style="218" customWidth="1"/>
    <col min="517" max="517" width="13" style="218" customWidth="1"/>
    <col min="518" max="518" width="10.85546875" style="218" customWidth="1"/>
    <col min="519" max="519" width="9.85546875" style="218" customWidth="1"/>
    <col min="520" max="520" width="8.85546875" style="218" customWidth="1"/>
    <col min="521" max="521" width="32.85546875" style="218" customWidth="1"/>
    <col min="522" max="522" width="9.140625" style="218"/>
    <col min="523" max="523" width="39.7109375" style="218" customWidth="1"/>
    <col min="524" max="524" width="12.85546875" style="218" bestFit="1" customWidth="1"/>
    <col min="525" max="525" width="12.140625" style="218" bestFit="1" customWidth="1"/>
    <col min="526" max="526" width="12.85546875" style="218" bestFit="1" customWidth="1"/>
    <col min="527" max="527" width="11.7109375" style="218" customWidth="1"/>
    <col min="528" max="528" width="12.85546875" style="218" bestFit="1" customWidth="1"/>
    <col min="529" max="529" width="13.28515625" style="218" customWidth="1"/>
    <col min="530" max="766" width="9.140625" style="218"/>
    <col min="767" max="767" width="30.85546875" style="218" customWidth="1"/>
    <col min="768" max="768" width="9.7109375" style="218" customWidth="1"/>
    <col min="769" max="769" width="9.28515625" style="218" customWidth="1"/>
    <col min="770" max="770" width="9.42578125" style="218" bestFit="1" customWidth="1"/>
    <col min="771" max="772" width="9" style="218" customWidth="1"/>
    <col min="773" max="773" width="13" style="218" customWidth="1"/>
    <col min="774" max="774" width="10.85546875" style="218" customWidth="1"/>
    <col min="775" max="775" width="9.85546875" style="218" customWidth="1"/>
    <col min="776" max="776" width="8.85546875" style="218" customWidth="1"/>
    <col min="777" max="777" width="32.85546875" style="218" customWidth="1"/>
    <col min="778" max="778" width="9.140625" style="218"/>
    <col min="779" max="779" width="39.7109375" style="218" customWidth="1"/>
    <col min="780" max="780" width="12.85546875" style="218" bestFit="1" customWidth="1"/>
    <col min="781" max="781" width="12.140625" style="218" bestFit="1" customWidth="1"/>
    <col min="782" max="782" width="12.85546875" style="218" bestFit="1" customWidth="1"/>
    <col min="783" max="783" width="11.7109375" style="218" customWidth="1"/>
    <col min="784" max="784" width="12.85546875" style="218" bestFit="1" customWidth="1"/>
    <col min="785" max="785" width="13.28515625" style="218" customWidth="1"/>
    <col min="786" max="1022" width="9.140625" style="218"/>
    <col min="1023" max="1023" width="30.85546875" style="218" customWidth="1"/>
    <col min="1024" max="1024" width="9.7109375" style="218" customWidth="1"/>
    <col min="1025" max="1025" width="9.28515625" style="218" customWidth="1"/>
    <col min="1026" max="1026" width="9.42578125" style="218" bestFit="1" customWidth="1"/>
    <col min="1027" max="1028" width="9" style="218" customWidth="1"/>
    <col min="1029" max="1029" width="13" style="218" customWidth="1"/>
    <col min="1030" max="1030" width="10.85546875" style="218" customWidth="1"/>
    <col min="1031" max="1031" width="9.85546875" style="218" customWidth="1"/>
    <col min="1032" max="1032" width="8.85546875" style="218" customWidth="1"/>
    <col min="1033" max="1033" width="32.85546875" style="218" customWidth="1"/>
    <col min="1034" max="1034" width="9.140625" style="218"/>
    <col min="1035" max="1035" width="39.7109375" style="218" customWidth="1"/>
    <col min="1036" max="1036" width="12.85546875" style="218" bestFit="1" customWidth="1"/>
    <col min="1037" max="1037" width="12.140625" style="218" bestFit="1" customWidth="1"/>
    <col min="1038" max="1038" width="12.85546875" style="218" bestFit="1" customWidth="1"/>
    <col min="1039" max="1039" width="11.7109375" style="218" customWidth="1"/>
    <col min="1040" max="1040" width="12.85546875" style="218" bestFit="1" customWidth="1"/>
    <col min="1041" max="1041" width="13.28515625" style="218" customWidth="1"/>
    <col min="1042" max="1278" width="9.140625" style="218"/>
    <col min="1279" max="1279" width="30.85546875" style="218" customWidth="1"/>
    <col min="1280" max="1280" width="9.7109375" style="218" customWidth="1"/>
    <col min="1281" max="1281" width="9.28515625" style="218" customWidth="1"/>
    <col min="1282" max="1282" width="9.42578125" style="218" bestFit="1" customWidth="1"/>
    <col min="1283" max="1284" width="9" style="218" customWidth="1"/>
    <col min="1285" max="1285" width="13" style="218" customWidth="1"/>
    <col min="1286" max="1286" width="10.85546875" style="218" customWidth="1"/>
    <col min="1287" max="1287" width="9.85546875" style="218" customWidth="1"/>
    <col min="1288" max="1288" width="8.85546875" style="218" customWidth="1"/>
    <col min="1289" max="1289" width="32.85546875" style="218" customWidth="1"/>
    <col min="1290" max="1290" width="9.140625" style="218"/>
    <col min="1291" max="1291" width="39.7109375" style="218" customWidth="1"/>
    <col min="1292" max="1292" width="12.85546875" style="218" bestFit="1" customWidth="1"/>
    <col min="1293" max="1293" width="12.140625" style="218" bestFit="1" customWidth="1"/>
    <col min="1294" max="1294" width="12.85546875" style="218" bestFit="1" customWidth="1"/>
    <col min="1295" max="1295" width="11.7109375" style="218" customWidth="1"/>
    <col min="1296" max="1296" width="12.85546875" style="218" bestFit="1" customWidth="1"/>
    <col min="1297" max="1297" width="13.28515625" style="218" customWidth="1"/>
    <col min="1298" max="1534" width="9.140625" style="218"/>
    <col min="1535" max="1535" width="30.85546875" style="218" customWidth="1"/>
    <col min="1536" max="1536" width="9.7109375" style="218" customWidth="1"/>
    <col min="1537" max="1537" width="9.28515625" style="218" customWidth="1"/>
    <col min="1538" max="1538" width="9.42578125" style="218" bestFit="1" customWidth="1"/>
    <col min="1539" max="1540" width="9" style="218" customWidth="1"/>
    <col min="1541" max="1541" width="13" style="218" customWidth="1"/>
    <col min="1542" max="1542" width="10.85546875" style="218" customWidth="1"/>
    <col min="1543" max="1543" width="9.85546875" style="218" customWidth="1"/>
    <col min="1544" max="1544" width="8.85546875" style="218" customWidth="1"/>
    <col min="1545" max="1545" width="32.85546875" style="218" customWidth="1"/>
    <col min="1546" max="1546" width="9.140625" style="218"/>
    <col min="1547" max="1547" width="39.7109375" style="218" customWidth="1"/>
    <col min="1548" max="1548" width="12.85546875" style="218" bestFit="1" customWidth="1"/>
    <col min="1549" max="1549" width="12.140625" style="218" bestFit="1" customWidth="1"/>
    <col min="1550" max="1550" width="12.85546875" style="218" bestFit="1" customWidth="1"/>
    <col min="1551" max="1551" width="11.7109375" style="218" customWidth="1"/>
    <col min="1552" max="1552" width="12.85546875" style="218" bestFit="1" customWidth="1"/>
    <col min="1553" max="1553" width="13.28515625" style="218" customWidth="1"/>
    <col min="1554" max="1790" width="9.140625" style="218"/>
    <col min="1791" max="1791" width="30.85546875" style="218" customWidth="1"/>
    <col min="1792" max="1792" width="9.7109375" style="218" customWidth="1"/>
    <col min="1793" max="1793" width="9.28515625" style="218" customWidth="1"/>
    <col min="1794" max="1794" width="9.42578125" style="218" bestFit="1" customWidth="1"/>
    <col min="1795" max="1796" width="9" style="218" customWidth="1"/>
    <col min="1797" max="1797" width="13" style="218" customWidth="1"/>
    <col min="1798" max="1798" width="10.85546875" style="218" customWidth="1"/>
    <col min="1799" max="1799" width="9.85546875" style="218" customWidth="1"/>
    <col min="1800" max="1800" width="8.85546875" style="218" customWidth="1"/>
    <col min="1801" max="1801" width="32.85546875" style="218" customWidth="1"/>
    <col min="1802" max="1802" width="9.140625" style="218"/>
    <col min="1803" max="1803" width="39.7109375" style="218" customWidth="1"/>
    <col min="1804" max="1804" width="12.85546875" style="218" bestFit="1" customWidth="1"/>
    <col min="1805" max="1805" width="12.140625" style="218" bestFit="1" customWidth="1"/>
    <col min="1806" max="1806" width="12.85546875" style="218" bestFit="1" customWidth="1"/>
    <col min="1807" max="1807" width="11.7109375" style="218" customWidth="1"/>
    <col min="1808" max="1808" width="12.85546875" style="218" bestFit="1" customWidth="1"/>
    <col min="1809" max="1809" width="13.28515625" style="218" customWidth="1"/>
    <col min="1810" max="2046" width="9.140625" style="218"/>
    <col min="2047" max="2047" width="30.85546875" style="218" customWidth="1"/>
    <col min="2048" max="2048" width="9.7109375" style="218" customWidth="1"/>
    <col min="2049" max="2049" width="9.28515625" style="218" customWidth="1"/>
    <col min="2050" max="2050" width="9.42578125" style="218" bestFit="1" customWidth="1"/>
    <col min="2051" max="2052" width="9" style="218" customWidth="1"/>
    <col min="2053" max="2053" width="13" style="218" customWidth="1"/>
    <col min="2054" max="2054" width="10.85546875" style="218" customWidth="1"/>
    <col min="2055" max="2055" width="9.85546875" style="218" customWidth="1"/>
    <col min="2056" max="2056" width="8.85546875" style="218" customWidth="1"/>
    <col min="2057" max="2057" width="32.85546875" style="218" customWidth="1"/>
    <col min="2058" max="2058" width="9.140625" style="218"/>
    <col min="2059" max="2059" width="39.7109375" style="218" customWidth="1"/>
    <col min="2060" max="2060" width="12.85546875" style="218" bestFit="1" customWidth="1"/>
    <col min="2061" max="2061" width="12.140625" style="218" bestFit="1" customWidth="1"/>
    <col min="2062" max="2062" width="12.85546875" style="218" bestFit="1" customWidth="1"/>
    <col min="2063" max="2063" width="11.7109375" style="218" customWidth="1"/>
    <col min="2064" max="2064" width="12.85546875" style="218" bestFit="1" customWidth="1"/>
    <col min="2065" max="2065" width="13.28515625" style="218" customWidth="1"/>
    <col min="2066" max="2302" width="9.140625" style="218"/>
    <col min="2303" max="2303" width="30.85546875" style="218" customWidth="1"/>
    <col min="2304" max="2304" width="9.7109375" style="218" customWidth="1"/>
    <col min="2305" max="2305" width="9.28515625" style="218" customWidth="1"/>
    <col min="2306" max="2306" width="9.42578125" style="218" bestFit="1" customWidth="1"/>
    <col min="2307" max="2308" width="9" style="218" customWidth="1"/>
    <col min="2309" max="2309" width="13" style="218" customWidth="1"/>
    <col min="2310" max="2310" width="10.85546875" style="218" customWidth="1"/>
    <col min="2311" max="2311" width="9.85546875" style="218" customWidth="1"/>
    <col min="2312" max="2312" width="8.85546875" style="218" customWidth="1"/>
    <col min="2313" max="2313" width="32.85546875" style="218" customWidth="1"/>
    <col min="2314" max="2314" width="9.140625" style="218"/>
    <col min="2315" max="2315" width="39.7109375" style="218" customWidth="1"/>
    <col min="2316" max="2316" width="12.85546875" style="218" bestFit="1" customWidth="1"/>
    <col min="2317" max="2317" width="12.140625" style="218" bestFit="1" customWidth="1"/>
    <col min="2318" max="2318" width="12.85546875" style="218" bestFit="1" customWidth="1"/>
    <col min="2319" max="2319" width="11.7109375" style="218" customWidth="1"/>
    <col min="2320" max="2320" width="12.85546875" style="218" bestFit="1" customWidth="1"/>
    <col min="2321" max="2321" width="13.28515625" style="218" customWidth="1"/>
    <col min="2322" max="2558" width="9.140625" style="218"/>
    <col min="2559" max="2559" width="30.85546875" style="218" customWidth="1"/>
    <col min="2560" max="2560" width="9.7109375" style="218" customWidth="1"/>
    <col min="2561" max="2561" width="9.28515625" style="218" customWidth="1"/>
    <col min="2562" max="2562" width="9.42578125" style="218" bestFit="1" customWidth="1"/>
    <col min="2563" max="2564" width="9" style="218" customWidth="1"/>
    <col min="2565" max="2565" width="13" style="218" customWidth="1"/>
    <col min="2566" max="2566" width="10.85546875" style="218" customWidth="1"/>
    <col min="2567" max="2567" width="9.85546875" style="218" customWidth="1"/>
    <col min="2568" max="2568" width="8.85546875" style="218" customWidth="1"/>
    <col min="2569" max="2569" width="32.85546875" style="218" customWidth="1"/>
    <col min="2570" max="2570" width="9.140625" style="218"/>
    <col min="2571" max="2571" width="39.7109375" style="218" customWidth="1"/>
    <col min="2572" max="2572" width="12.85546875" style="218" bestFit="1" customWidth="1"/>
    <col min="2573" max="2573" width="12.140625" style="218" bestFit="1" customWidth="1"/>
    <col min="2574" max="2574" width="12.85546875" style="218" bestFit="1" customWidth="1"/>
    <col min="2575" max="2575" width="11.7109375" style="218" customWidth="1"/>
    <col min="2576" max="2576" width="12.85546875" style="218" bestFit="1" customWidth="1"/>
    <col min="2577" max="2577" width="13.28515625" style="218" customWidth="1"/>
    <col min="2578" max="2814" width="9.140625" style="218"/>
    <col min="2815" max="2815" width="30.85546875" style="218" customWidth="1"/>
    <col min="2816" max="2816" width="9.7109375" style="218" customWidth="1"/>
    <col min="2817" max="2817" width="9.28515625" style="218" customWidth="1"/>
    <col min="2818" max="2818" width="9.42578125" style="218" bestFit="1" customWidth="1"/>
    <col min="2819" max="2820" width="9" style="218" customWidth="1"/>
    <col min="2821" max="2821" width="13" style="218" customWidth="1"/>
    <col min="2822" max="2822" width="10.85546875" style="218" customWidth="1"/>
    <col min="2823" max="2823" width="9.85546875" style="218" customWidth="1"/>
    <col min="2824" max="2824" width="8.85546875" style="218" customWidth="1"/>
    <col min="2825" max="2825" width="32.85546875" style="218" customWidth="1"/>
    <col min="2826" max="2826" width="9.140625" style="218"/>
    <col min="2827" max="2827" width="39.7109375" style="218" customWidth="1"/>
    <col min="2828" max="2828" width="12.85546875" style="218" bestFit="1" customWidth="1"/>
    <col min="2829" max="2829" width="12.140625" style="218" bestFit="1" customWidth="1"/>
    <col min="2830" max="2830" width="12.85546875" style="218" bestFit="1" customWidth="1"/>
    <col min="2831" max="2831" width="11.7109375" style="218" customWidth="1"/>
    <col min="2832" max="2832" width="12.85546875" style="218" bestFit="1" customWidth="1"/>
    <col min="2833" max="2833" width="13.28515625" style="218" customWidth="1"/>
    <col min="2834" max="3070" width="9.140625" style="218"/>
    <col min="3071" max="3071" width="30.85546875" style="218" customWidth="1"/>
    <col min="3072" max="3072" width="9.7109375" style="218" customWidth="1"/>
    <col min="3073" max="3073" width="9.28515625" style="218" customWidth="1"/>
    <col min="3074" max="3074" width="9.42578125" style="218" bestFit="1" customWidth="1"/>
    <col min="3075" max="3076" width="9" style="218" customWidth="1"/>
    <col min="3077" max="3077" width="13" style="218" customWidth="1"/>
    <col min="3078" max="3078" width="10.85546875" style="218" customWidth="1"/>
    <col min="3079" max="3079" width="9.85546875" style="218" customWidth="1"/>
    <col min="3080" max="3080" width="8.85546875" style="218" customWidth="1"/>
    <col min="3081" max="3081" width="32.85546875" style="218" customWidth="1"/>
    <col min="3082" max="3082" width="9.140625" style="218"/>
    <col min="3083" max="3083" width="39.7109375" style="218" customWidth="1"/>
    <col min="3084" max="3084" width="12.85546875" style="218" bestFit="1" customWidth="1"/>
    <col min="3085" max="3085" width="12.140625" style="218" bestFit="1" customWidth="1"/>
    <col min="3086" max="3086" width="12.85546875" style="218" bestFit="1" customWidth="1"/>
    <col min="3087" max="3087" width="11.7109375" style="218" customWidth="1"/>
    <col min="3088" max="3088" width="12.85546875" style="218" bestFit="1" customWidth="1"/>
    <col min="3089" max="3089" width="13.28515625" style="218" customWidth="1"/>
    <col min="3090" max="3326" width="9.140625" style="218"/>
    <col min="3327" max="3327" width="30.85546875" style="218" customWidth="1"/>
    <col min="3328" max="3328" width="9.7109375" style="218" customWidth="1"/>
    <col min="3329" max="3329" width="9.28515625" style="218" customWidth="1"/>
    <col min="3330" max="3330" width="9.42578125" style="218" bestFit="1" customWidth="1"/>
    <col min="3331" max="3332" width="9" style="218" customWidth="1"/>
    <col min="3333" max="3333" width="13" style="218" customWidth="1"/>
    <col min="3334" max="3334" width="10.85546875" style="218" customWidth="1"/>
    <col min="3335" max="3335" width="9.85546875" style="218" customWidth="1"/>
    <col min="3336" max="3336" width="8.85546875" style="218" customWidth="1"/>
    <col min="3337" max="3337" width="32.85546875" style="218" customWidth="1"/>
    <col min="3338" max="3338" width="9.140625" style="218"/>
    <col min="3339" max="3339" width="39.7109375" style="218" customWidth="1"/>
    <col min="3340" max="3340" width="12.85546875" style="218" bestFit="1" customWidth="1"/>
    <col min="3341" max="3341" width="12.140625" style="218" bestFit="1" customWidth="1"/>
    <col min="3342" max="3342" width="12.85546875" style="218" bestFit="1" customWidth="1"/>
    <col min="3343" max="3343" width="11.7109375" style="218" customWidth="1"/>
    <col min="3344" max="3344" width="12.85546875" style="218" bestFit="1" customWidth="1"/>
    <col min="3345" max="3345" width="13.28515625" style="218" customWidth="1"/>
    <col min="3346" max="3582" width="9.140625" style="218"/>
    <col min="3583" max="3583" width="30.85546875" style="218" customWidth="1"/>
    <col min="3584" max="3584" width="9.7109375" style="218" customWidth="1"/>
    <col min="3585" max="3585" width="9.28515625" style="218" customWidth="1"/>
    <col min="3586" max="3586" width="9.42578125" style="218" bestFit="1" customWidth="1"/>
    <col min="3587" max="3588" width="9" style="218" customWidth="1"/>
    <col min="3589" max="3589" width="13" style="218" customWidth="1"/>
    <col min="3590" max="3590" width="10.85546875" style="218" customWidth="1"/>
    <col min="3591" max="3591" width="9.85546875" style="218" customWidth="1"/>
    <col min="3592" max="3592" width="8.85546875" style="218" customWidth="1"/>
    <col min="3593" max="3593" width="32.85546875" style="218" customWidth="1"/>
    <col min="3594" max="3594" width="9.140625" style="218"/>
    <col min="3595" max="3595" width="39.7109375" style="218" customWidth="1"/>
    <col min="3596" max="3596" width="12.85546875" style="218" bestFit="1" customWidth="1"/>
    <col min="3597" max="3597" width="12.140625" style="218" bestFit="1" customWidth="1"/>
    <col min="3598" max="3598" width="12.85546875" style="218" bestFit="1" customWidth="1"/>
    <col min="3599" max="3599" width="11.7109375" style="218" customWidth="1"/>
    <col min="3600" max="3600" width="12.85546875" style="218" bestFit="1" customWidth="1"/>
    <col min="3601" max="3601" width="13.28515625" style="218" customWidth="1"/>
    <col min="3602" max="3838" width="9.140625" style="218"/>
    <col min="3839" max="3839" width="30.85546875" style="218" customWidth="1"/>
    <col min="3840" max="3840" width="9.7109375" style="218" customWidth="1"/>
    <col min="3841" max="3841" width="9.28515625" style="218" customWidth="1"/>
    <col min="3842" max="3842" width="9.42578125" style="218" bestFit="1" customWidth="1"/>
    <col min="3843" max="3844" width="9" style="218" customWidth="1"/>
    <col min="3845" max="3845" width="13" style="218" customWidth="1"/>
    <col min="3846" max="3846" width="10.85546875" style="218" customWidth="1"/>
    <col min="3847" max="3847" width="9.85546875" style="218" customWidth="1"/>
    <col min="3848" max="3848" width="8.85546875" style="218" customWidth="1"/>
    <col min="3849" max="3849" width="32.85546875" style="218" customWidth="1"/>
    <col min="3850" max="3850" width="9.140625" style="218"/>
    <col min="3851" max="3851" width="39.7109375" style="218" customWidth="1"/>
    <col min="3852" max="3852" width="12.85546875" style="218" bestFit="1" customWidth="1"/>
    <col min="3853" max="3853" width="12.140625" style="218" bestFit="1" customWidth="1"/>
    <col min="3854" max="3854" width="12.85546875" style="218" bestFit="1" customWidth="1"/>
    <col min="3855" max="3855" width="11.7109375" style="218" customWidth="1"/>
    <col min="3856" max="3856" width="12.85546875" style="218" bestFit="1" customWidth="1"/>
    <col min="3857" max="3857" width="13.28515625" style="218" customWidth="1"/>
    <col min="3858" max="4094" width="9.140625" style="218"/>
    <col min="4095" max="4095" width="30.85546875" style="218" customWidth="1"/>
    <col min="4096" max="4096" width="9.7109375" style="218" customWidth="1"/>
    <col min="4097" max="4097" width="9.28515625" style="218" customWidth="1"/>
    <col min="4098" max="4098" width="9.42578125" style="218" bestFit="1" customWidth="1"/>
    <col min="4099" max="4100" width="9" style="218" customWidth="1"/>
    <col min="4101" max="4101" width="13" style="218" customWidth="1"/>
    <col min="4102" max="4102" width="10.85546875" style="218" customWidth="1"/>
    <col min="4103" max="4103" width="9.85546875" style="218" customWidth="1"/>
    <col min="4104" max="4104" width="8.85546875" style="218" customWidth="1"/>
    <col min="4105" max="4105" width="32.85546875" style="218" customWidth="1"/>
    <col min="4106" max="4106" width="9.140625" style="218"/>
    <col min="4107" max="4107" width="39.7109375" style="218" customWidth="1"/>
    <col min="4108" max="4108" width="12.85546875" style="218" bestFit="1" customWidth="1"/>
    <col min="4109" max="4109" width="12.140625" style="218" bestFit="1" customWidth="1"/>
    <col min="4110" max="4110" width="12.85546875" style="218" bestFit="1" customWidth="1"/>
    <col min="4111" max="4111" width="11.7109375" style="218" customWidth="1"/>
    <col min="4112" max="4112" width="12.85546875" style="218" bestFit="1" customWidth="1"/>
    <col min="4113" max="4113" width="13.28515625" style="218" customWidth="1"/>
    <col min="4114" max="4350" width="9.140625" style="218"/>
    <col min="4351" max="4351" width="30.85546875" style="218" customWidth="1"/>
    <col min="4352" max="4352" width="9.7109375" style="218" customWidth="1"/>
    <col min="4353" max="4353" width="9.28515625" style="218" customWidth="1"/>
    <col min="4354" max="4354" width="9.42578125" style="218" bestFit="1" customWidth="1"/>
    <col min="4355" max="4356" width="9" style="218" customWidth="1"/>
    <col min="4357" max="4357" width="13" style="218" customWidth="1"/>
    <col min="4358" max="4358" width="10.85546875" style="218" customWidth="1"/>
    <col min="4359" max="4359" width="9.85546875" style="218" customWidth="1"/>
    <col min="4360" max="4360" width="8.85546875" style="218" customWidth="1"/>
    <col min="4361" max="4361" width="32.85546875" style="218" customWidth="1"/>
    <col min="4362" max="4362" width="9.140625" style="218"/>
    <col min="4363" max="4363" width="39.7109375" style="218" customWidth="1"/>
    <col min="4364" max="4364" width="12.85546875" style="218" bestFit="1" customWidth="1"/>
    <col min="4365" max="4365" width="12.140625" style="218" bestFit="1" customWidth="1"/>
    <col min="4366" max="4366" width="12.85546875" style="218" bestFit="1" customWidth="1"/>
    <col min="4367" max="4367" width="11.7109375" style="218" customWidth="1"/>
    <col min="4368" max="4368" width="12.85546875" style="218" bestFit="1" customWidth="1"/>
    <col min="4369" max="4369" width="13.28515625" style="218" customWidth="1"/>
    <col min="4370" max="4606" width="9.140625" style="218"/>
    <col min="4607" max="4607" width="30.85546875" style="218" customWidth="1"/>
    <col min="4608" max="4608" width="9.7109375" style="218" customWidth="1"/>
    <col min="4609" max="4609" width="9.28515625" style="218" customWidth="1"/>
    <col min="4610" max="4610" width="9.42578125" style="218" bestFit="1" customWidth="1"/>
    <col min="4611" max="4612" width="9" style="218" customWidth="1"/>
    <col min="4613" max="4613" width="13" style="218" customWidth="1"/>
    <col min="4614" max="4614" width="10.85546875" style="218" customWidth="1"/>
    <col min="4615" max="4615" width="9.85546875" style="218" customWidth="1"/>
    <col min="4616" max="4616" width="8.85546875" style="218" customWidth="1"/>
    <col min="4617" max="4617" width="32.85546875" style="218" customWidth="1"/>
    <col min="4618" max="4618" width="9.140625" style="218"/>
    <col min="4619" max="4619" width="39.7109375" style="218" customWidth="1"/>
    <col min="4620" max="4620" width="12.85546875" style="218" bestFit="1" customWidth="1"/>
    <col min="4621" max="4621" width="12.140625" style="218" bestFit="1" customWidth="1"/>
    <col min="4622" max="4622" width="12.85546875" style="218" bestFit="1" customWidth="1"/>
    <col min="4623" max="4623" width="11.7109375" style="218" customWidth="1"/>
    <col min="4624" max="4624" width="12.85546875" style="218" bestFit="1" customWidth="1"/>
    <col min="4625" max="4625" width="13.28515625" style="218" customWidth="1"/>
    <col min="4626" max="4862" width="9.140625" style="218"/>
    <col min="4863" max="4863" width="30.85546875" style="218" customWidth="1"/>
    <col min="4864" max="4864" width="9.7109375" style="218" customWidth="1"/>
    <col min="4865" max="4865" width="9.28515625" style="218" customWidth="1"/>
    <col min="4866" max="4866" width="9.42578125" style="218" bestFit="1" customWidth="1"/>
    <col min="4867" max="4868" width="9" style="218" customWidth="1"/>
    <col min="4869" max="4869" width="13" style="218" customWidth="1"/>
    <col min="4870" max="4870" width="10.85546875" style="218" customWidth="1"/>
    <col min="4871" max="4871" width="9.85546875" style="218" customWidth="1"/>
    <col min="4872" max="4872" width="8.85546875" style="218" customWidth="1"/>
    <col min="4873" max="4873" width="32.85546875" style="218" customWidth="1"/>
    <col min="4874" max="4874" width="9.140625" style="218"/>
    <col min="4875" max="4875" width="39.7109375" style="218" customWidth="1"/>
    <col min="4876" max="4876" width="12.85546875" style="218" bestFit="1" customWidth="1"/>
    <col min="4877" max="4877" width="12.140625" style="218" bestFit="1" customWidth="1"/>
    <col min="4878" max="4878" width="12.85546875" style="218" bestFit="1" customWidth="1"/>
    <col min="4879" max="4879" width="11.7109375" style="218" customWidth="1"/>
    <col min="4880" max="4880" width="12.85546875" style="218" bestFit="1" customWidth="1"/>
    <col min="4881" max="4881" width="13.28515625" style="218" customWidth="1"/>
    <col min="4882" max="5118" width="9.140625" style="218"/>
    <col min="5119" max="5119" width="30.85546875" style="218" customWidth="1"/>
    <col min="5120" max="5120" width="9.7109375" style="218" customWidth="1"/>
    <col min="5121" max="5121" width="9.28515625" style="218" customWidth="1"/>
    <col min="5122" max="5122" width="9.42578125" style="218" bestFit="1" customWidth="1"/>
    <col min="5123" max="5124" width="9" style="218" customWidth="1"/>
    <col min="5125" max="5125" width="13" style="218" customWidth="1"/>
    <col min="5126" max="5126" width="10.85546875" style="218" customWidth="1"/>
    <col min="5127" max="5127" width="9.85546875" style="218" customWidth="1"/>
    <col min="5128" max="5128" width="8.85546875" style="218" customWidth="1"/>
    <col min="5129" max="5129" width="32.85546875" style="218" customWidth="1"/>
    <col min="5130" max="5130" width="9.140625" style="218"/>
    <col min="5131" max="5131" width="39.7109375" style="218" customWidth="1"/>
    <col min="5132" max="5132" width="12.85546875" style="218" bestFit="1" customWidth="1"/>
    <col min="5133" max="5133" width="12.140625" style="218" bestFit="1" customWidth="1"/>
    <col min="5134" max="5134" width="12.85546875" style="218" bestFit="1" customWidth="1"/>
    <col min="5135" max="5135" width="11.7109375" style="218" customWidth="1"/>
    <col min="5136" max="5136" width="12.85546875" style="218" bestFit="1" customWidth="1"/>
    <col min="5137" max="5137" width="13.28515625" style="218" customWidth="1"/>
    <col min="5138" max="5374" width="9.140625" style="218"/>
    <col min="5375" max="5375" width="30.85546875" style="218" customWidth="1"/>
    <col min="5376" max="5376" width="9.7109375" style="218" customWidth="1"/>
    <col min="5377" max="5377" width="9.28515625" style="218" customWidth="1"/>
    <col min="5378" max="5378" width="9.42578125" style="218" bestFit="1" customWidth="1"/>
    <col min="5379" max="5380" width="9" style="218" customWidth="1"/>
    <col min="5381" max="5381" width="13" style="218" customWidth="1"/>
    <col min="5382" max="5382" width="10.85546875" style="218" customWidth="1"/>
    <col min="5383" max="5383" width="9.85546875" style="218" customWidth="1"/>
    <col min="5384" max="5384" width="8.85546875" style="218" customWidth="1"/>
    <col min="5385" max="5385" width="32.85546875" style="218" customWidth="1"/>
    <col min="5386" max="5386" width="9.140625" style="218"/>
    <col min="5387" max="5387" width="39.7109375" style="218" customWidth="1"/>
    <col min="5388" max="5388" width="12.85546875" style="218" bestFit="1" customWidth="1"/>
    <col min="5389" max="5389" width="12.140625" style="218" bestFit="1" customWidth="1"/>
    <col min="5390" max="5390" width="12.85546875" style="218" bestFit="1" customWidth="1"/>
    <col min="5391" max="5391" width="11.7109375" style="218" customWidth="1"/>
    <col min="5392" max="5392" width="12.85546875" style="218" bestFit="1" customWidth="1"/>
    <col min="5393" max="5393" width="13.28515625" style="218" customWidth="1"/>
    <col min="5394" max="5630" width="9.140625" style="218"/>
    <col min="5631" max="5631" width="30.85546875" style="218" customWidth="1"/>
    <col min="5632" max="5632" width="9.7109375" style="218" customWidth="1"/>
    <col min="5633" max="5633" width="9.28515625" style="218" customWidth="1"/>
    <col min="5634" max="5634" width="9.42578125" style="218" bestFit="1" customWidth="1"/>
    <col min="5635" max="5636" width="9" style="218" customWidth="1"/>
    <col min="5637" max="5637" width="13" style="218" customWidth="1"/>
    <col min="5638" max="5638" width="10.85546875" style="218" customWidth="1"/>
    <col min="5639" max="5639" width="9.85546875" style="218" customWidth="1"/>
    <col min="5640" max="5640" width="8.85546875" style="218" customWidth="1"/>
    <col min="5641" max="5641" width="32.85546875" style="218" customWidth="1"/>
    <col min="5642" max="5642" width="9.140625" style="218"/>
    <col min="5643" max="5643" width="39.7109375" style="218" customWidth="1"/>
    <col min="5644" max="5644" width="12.85546875" style="218" bestFit="1" customWidth="1"/>
    <col min="5645" max="5645" width="12.140625" style="218" bestFit="1" customWidth="1"/>
    <col min="5646" max="5646" width="12.85546875" style="218" bestFit="1" customWidth="1"/>
    <col min="5647" max="5647" width="11.7109375" style="218" customWidth="1"/>
    <col min="5648" max="5648" width="12.85546875" style="218" bestFit="1" customWidth="1"/>
    <col min="5649" max="5649" width="13.28515625" style="218" customWidth="1"/>
    <col min="5650" max="5886" width="9.140625" style="218"/>
    <col min="5887" max="5887" width="30.85546875" style="218" customWidth="1"/>
    <col min="5888" max="5888" width="9.7109375" style="218" customWidth="1"/>
    <col min="5889" max="5889" width="9.28515625" style="218" customWidth="1"/>
    <col min="5890" max="5890" width="9.42578125" style="218" bestFit="1" customWidth="1"/>
    <col min="5891" max="5892" width="9" style="218" customWidth="1"/>
    <col min="5893" max="5893" width="13" style="218" customWidth="1"/>
    <col min="5894" max="5894" width="10.85546875" style="218" customWidth="1"/>
    <col min="5895" max="5895" width="9.85546875" style="218" customWidth="1"/>
    <col min="5896" max="5896" width="8.85546875" style="218" customWidth="1"/>
    <col min="5897" max="5897" width="32.85546875" style="218" customWidth="1"/>
    <col min="5898" max="5898" width="9.140625" style="218"/>
    <col min="5899" max="5899" width="39.7109375" style="218" customWidth="1"/>
    <col min="5900" max="5900" width="12.85546875" style="218" bestFit="1" customWidth="1"/>
    <col min="5901" max="5901" width="12.140625" style="218" bestFit="1" customWidth="1"/>
    <col min="5902" max="5902" width="12.85546875" style="218" bestFit="1" customWidth="1"/>
    <col min="5903" max="5903" width="11.7109375" style="218" customWidth="1"/>
    <col min="5904" max="5904" width="12.85546875" style="218" bestFit="1" customWidth="1"/>
    <col min="5905" max="5905" width="13.28515625" style="218" customWidth="1"/>
    <col min="5906" max="6142" width="9.140625" style="218"/>
    <col min="6143" max="6143" width="30.85546875" style="218" customWidth="1"/>
    <col min="6144" max="6144" width="9.7109375" style="218" customWidth="1"/>
    <col min="6145" max="6145" width="9.28515625" style="218" customWidth="1"/>
    <col min="6146" max="6146" width="9.42578125" style="218" bestFit="1" customWidth="1"/>
    <col min="6147" max="6148" width="9" style="218" customWidth="1"/>
    <col min="6149" max="6149" width="13" style="218" customWidth="1"/>
    <col min="6150" max="6150" width="10.85546875" style="218" customWidth="1"/>
    <col min="6151" max="6151" width="9.85546875" style="218" customWidth="1"/>
    <col min="6152" max="6152" width="8.85546875" style="218" customWidth="1"/>
    <col min="6153" max="6153" width="32.85546875" style="218" customWidth="1"/>
    <col min="6154" max="6154" width="9.140625" style="218"/>
    <col min="6155" max="6155" width="39.7109375" style="218" customWidth="1"/>
    <col min="6156" max="6156" width="12.85546875" style="218" bestFit="1" customWidth="1"/>
    <col min="6157" max="6157" width="12.140625" style="218" bestFit="1" customWidth="1"/>
    <col min="6158" max="6158" width="12.85546875" style="218" bestFit="1" customWidth="1"/>
    <col min="6159" max="6159" width="11.7109375" style="218" customWidth="1"/>
    <col min="6160" max="6160" width="12.85546875" style="218" bestFit="1" customWidth="1"/>
    <col min="6161" max="6161" width="13.28515625" style="218" customWidth="1"/>
    <col min="6162" max="6398" width="9.140625" style="218"/>
    <col min="6399" max="6399" width="30.85546875" style="218" customWidth="1"/>
    <col min="6400" max="6400" width="9.7109375" style="218" customWidth="1"/>
    <col min="6401" max="6401" width="9.28515625" style="218" customWidth="1"/>
    <col min="6402" max="6402" width="9.42578125" style="218" bestFit="1" customWidth="1"/>
    <col min="6403" max="6404" width="9" style="218" customWidth="1"/>
    <col min="6405" max="6405" width="13" style="218" customWidth="1"/>
    <col min="6406" max="6406" width="10.85546875" style="218" customWidth="1"/>
    <col min="6407" max="6407" width="9.85546875" style="218" customWidth="1"/>
    <col min="6408" max="6408" width="8.85546875" style="218" customWidth="1"/>
    <col min="6409" max="6409" width="32.85546875" style="218" customWidth="1"/>
    <col min="6410" max="6410" width="9.140625" style="218"/>
    <col min="6411" max="6411" width="39.7109375" style="218" customWidth="1"/>
    <col min="6412" max="6412" width="12.85546875" style="218" bestFit="1" customWidth="1"/>
    <col min="6413" max="6413" width="12.140625" style="218" bestFit="1" customWidth="1"/>
    <col min="6414" max="6414" width="12.85546875" style="218" bestFit="1" customWidth="1"/>
    <col min="6415" max="6415" width="11.7109375" style="218" customWidth="1"/>
    <col min="6416" max="6416" width="12.85546875" style="218" bestFit="1" customWidth="1"/>
    <col min="6417" max="6417" width="13.28515625" style="218" customWidth="1"/>
    <col min="6418" max="6654" width="9.140625" style="218"/>
    <col min="6655" max="6655" width="30.85546875" style="218" customWidth="1"/>
    <col min="6656" max="6656" width="9.7109375" style="218" customWidth="1"/>
    <col min="6657" max="6657" width="9.28515625" style="218" customWidth="1"/>
    <col min="6658" max="6658" width="9.42578125" style="218" bestFit="1" customWidth="1"/>
    <col min="6659" max="6660" width="9" style="218" customWidth="1"/>
    <col min="6661" max="6661" width="13" style="218" customWidth="1"/>
    <col min="6662" max="6662" width="10.85546875" style="218" customWidth="1"/>
    <col min="6663" max="6663" width="9.85546875" style="218" customWidth="1"/>
    <col min="6664" max="6664" width="8.85546875" style="218" customWidth="1"/>
    <col min="6665" max="6665" width="32.85546875" style="218" customWidth="1"/>
    <col min="6666" max="6666" width="9.140625" style="218"/>
    <col min="6667" max="6667" width="39.7109375" style="218" customWidth="1"/>
    <col min="6668" max="6668" width="12.85546875" style="218" bestFit="1" customWidth="1"/>
    <col min="6669" max="6669" width="12.140625" style="218" bestFit="1" customWidth="1"/>
    <col min="6670" max="6670" width="12.85546875" style="218" bestFit="1" customWidth="1"/>
    <col min="6671" max="6671" width="11.7109375" style="218" customWidth="1"/>
    <col min="6672" max="6672" width="12.85546875" style="218" bestFit="1" customWidth="1"/>
    <col min="6673" max="6673" width="13.28515625" style="218" customWidth="1"/>
    <col min="6674" max="6910" width="9.140625" style="218"/>
    <col min="6911" max="6911" width="30.85546875" style="218" customWidth="1"/>
    <col min="6912" max="6912" width="9.7109375" style="218" customWidth="1"/>
    <col min="6913" max="6913" width="9.28515625" style="218" customWidth="1"/>
    <col min="6914" max="6914" width="9.42578125" style="218" bestFit="1" customWidth="1"/>
    <col min="6915" max="6916" width="9" style="218" customWidth="1"/>
    <col min="6917" max="6917" width="13" style="218" customWidth="1"/>
    <col min="6918" max="6918" width="10.85546875" style="218" customWidth="1"/>
    <col min="6919" max="6919" width="9.85546875" style="218" customWidth="1"/>
    <col min="6920" max="6920" width="8.85546875" style="218" customWidth="1"/>
    <col min="6921" max="6921" width="32.85546875" style="218" customWidth="1"/>
    <col min="6922" max="6922" width="9.140625" style="218"/>
    <col min="6923" max="6923" width="39.7109375" style="218" customWidth="1"/>
    <col min="6924" max="6924" width="12.85546875" style="218" bestFit="1" customWidth="1"/>
    <col min="6925" max="6925" width="12.140625" style="218" bestFit="1" customWidth="1"/>
    <col min="6926" max="6926" width="12.85546875" style="218" bestFit="1" customWidth="1"/>
    <col min="6927" max="6927" width="11.7109375" style="218" customWidth="1"/>
    <col min="6928" max="6928" width="12.85546875" style="218" bestFit="1" customWidth="1"/>
    <col min="6929" max="6929" width="13.28515625" style="218" customWidth="1"/>
    <col min="6930" max="7166" width="9.140625" style="218"/>
    <col min="7167" max="7167" width="30.85546875" style="218" customWidth="1"/>
    <col min="7168" max="7168" width="9.7109375" style="218" customWidth="1"/>
    <col min="7169" max="7169" width="9.28515625" style="218" customWidth="1"/>
    <col min="7170" max="7170" width="9.42578125" style="218" bestFit="1" customWidth="1"/>
    <col min="7171" max="7172" width="9" style="218" customWidth="1"/>
    <col min="7173" max="7173" width="13" style="218" customWidth="1"/>
    <col min="7174" max="7174" width="10.85546875" style="218" customWidth="1"/>
    <col min="7175" max="7175" width="9.85546875" style="218" customWidth="1"/>
    <col min="7176" max="7176" width="8.85546875" style="218" customWidth="1"/>
    <col min="7177" max="7177" width="32.85546875" style="218" customWidth="1"/>
    <col min="7178" max="7178" width="9.140625" style="218"/>
    <col min="7179" max="7179" width="39.7109375" style="218" customWidth="1"/>
    <col min="7180" max="7180" width="12.85546875" style="218" bestFit="1" customWidth="1"/>
    <col min="7181" max="7181" width="12.140625" style="218" bestFit="1" customWidth="1"/>
    <col min="7182" max="7182" width="12.85546875" style="218" bestFit="1" customWidth="1"/>
    <col min="7183" max="7183" width="11.7109375" style="218" customWidth="1"/>
    <col min="7184" max="7184" width="12.85546875" style="218" bestFit="1" customWidth="1"/>
    <col min="7185" max="7185" width="13.28515625" style="218" customWidth="1"/>
    <col min="7186" max="7422" width="9.140625" style="218"/>
    <col min="7423" max="7423" width="30.85546875" style="218" customWidth="1"/>
    <col min="7424" max="7424" width="9.7109375" style="218" customWidth="1"/>
    <col min="7425" max="7425" width="9.28515625" style="218" customWidth="1"/>
    <col min="7426" max="7426" width="9.42578125" style="218" bestFit="1" customWidth="1"/>
    <col min="7427" max="7428" width="9" style="218" customWidth="1"/>
    <col min="7429" max="7429" width="13" style="218" customWidth="1"/>
    <col min="7430" max="7430" width="10.85546875" style="218" customWidth="1"/>
    <col min="7431" max="7431" width="9.85546875" style="218" customWidth="1"/>
    <col min="7432" max="7432" width="8.85546875" style="218" customWidth="1"/>
    <col min="7433" max="7433" width="32.85546875" style="218" customWidth="1"/>
    <col min="7434" max="7434" width="9.140625" style="218"/>
    <col min="7435" max="7435" width="39.7109375" style="218" customWidth="1"/>
    <col min="7436" max="7436" width="12.85546875" style="218" bestFit="1" customWidth="1"/>
    <col min="7437" max="7437" width="12.140625" style="218" bestFit="1" customWidth="1"/>
    <col min="7438" max="7438" width="12.85546875" style="218" bestFit="1" customWidth="1"/>
    <col min="7439" max="7439" width="11.7109375" style="218" customWidth="1"/>
    <col min="7440" max="7440" width="12.85546875" style="218" bestFit="1" customWidth="1"/>
    <col min="7441" max="7441" width="13.28515625" style="218" customWidth="1"/>
    <col min="7442" max="7678" width="9.140625" style="218"/>
    <col min="7679" max="7679" width="30.85546875" style="218" customWidth="1"/>
    <col min="7680" max="7680" width="9.7109375" style="218" customWidth="1"/>
    <col min="7681" max="7681" width="9.28515625" style="218" customWidth="1"/>
    <col min="7682" max="7682" width="9.42578125" style="218" bestFit="1" customWidth="1"/>
    <col min="7683" max="7684" width="9" style="218" customWidth="1"/>
    <col min="7685" max="7685" width="13" style="218" customWidth="1"/>
    <col min="7686" max="7686" width="10.85546875" style="218" customWidth="1"/>
    <col min="7687" max="7687" width="9.85546875" style="218" customWidth="1"/>
    <col min="7688" max="7688" width="8.85546875" style="218" customWidth="1"/>
    <col min="7689" max="7689" width="32.85546875" style="218" customWidth="1"/>
    <col min="7690" max="7690" width="9.140625" style="218"/>
    <col min="7691" max="7691" width="39.7109375" style="218" customWidth="1"/>
    <col min="7692" max="7692" width="12.85546875" style="218" bestFit="1" customWidth="1"/>
    <col min="7693" max="7693" width="12.140625" style="218" bestFit="1" customWidth="1"/>
    <col min="7694" max="7694" width="12.85546875" style="218" bestFit="1" customWidth="1"/>
    <col min="7695" max="7695" width="11.7109375" style="218" customWidth="1"/>
    <col min="7696" max="7696" width="12.85546875" style="218" bestFit="1" customWidth="1"/>
    <col min="7697" max="7697" width="13.28515625" style="218" customWidth="1"/>
    <col min="7698" max="7934" width="9.140625" style="218"/>
    <col min="7935" max="7935" width="30.85546875" style="218" customWidth="1"/>
    <col min="7936" max="7936" width="9.7109375" style="218" customWidth="1"/>
    <col min="7937" max="7937" width="9.28515625" style="218" customWidth="1"/>
    <col min="7938" max="7938" width="9.42578125" style="218" bestFit="1" customWidth="1"/>
    <col min="7939" max="7940" width="9" style="218" customWidth="1"/>
    <col min="7941" max="7941" width="13" style="218" customWidth="1"/>
    <col min="7942" max="7942" width="10.85546875" style="218" customWidth="1"/>
    <col min="7943" max="7943" width="9.85546875" style="218" customWidth="1"/>
    <col min="7944" max="7944" width="8.85546875" style="218" customWidth="1"/>
    <col min="7945" max="7945" width="32.85546875" style="218" customWidth="1"/>
    <col min="7946" max="7946" width="9.140625" style="218"/>
    <col min="7947" max="7947" width="39.7109375" style="218" customWidth="1"/>
    <col min="7948" max="7948" width="12.85546875" style="218" bestFit="1" customWidth="1"/>
    <col min="7949" max="7949" width="12.140625" style="218" bestFit="1" customWidth="1"/>
    <col min="7950" max="7950" width="12.85546875" style="218" bestFit="1" customWidth="1"/>
    <col min="7951" max="7951" width="11.7109375" style="218" customWidth="1"/>
    <col min="7952" max="7952" width="12.85546875" style="218" bestFit="1" customWidth="1"/>
    <col min="7953" max="7953" width="13.28515625" style="218" customWidth="1"/>
    <col min="7954" max="8190" width="9.140625" style="218"/>
    <col min="8191" max="8191" width="30.85546875" style="218" customWidth="1"/>
    <col min="8192" max="8192" width="9.7109375" style="218" customWidth="1"/>
    <col min="8193" max="8193" width="9.28515625" style="218" customWidth="1"/>
    <col min="8194" max="8194" width="9.42578125" style="218" bestFit="1" customWidth="1"/>
    <col min="8195" max="8196" width="9" style="218" customWidth="1"/>
    <col min="8197" max="8197" width="13" style="218" customWidth="1"/>
    <col min="8198" max="8198" width="10.85546875" style="218" customWidth="1"/>
    <col min="8199" max="8199" width="9.85546875" style="218" customWidth="1"/>
    <col min="8200" max="8200" width="8.85546875" style="218" customWidth="1"/>
    <col min="8201" max="8201" width="32.85546875" style="218" customWidth="1"/>
    <col min="8202" max="8202" width="9.140625" style="218"/>
    <col min="8203" max="8203" width="39.7109375" style="218" customWidth="1"/>
    <col min="8204" max="8204" width="12.85546875" style="218" bestFit="1" customWidth="1"/>
    <col min="8205" max="8205" width="12.140625" style="218" bestFit="1" customWidth="1"/>
    <col min="8206" max="8206" width="12.85546875" style="218" bestFit="1" customWidth="1"/>
    <col min="8207" max="8207" width="11.7109375" style="218" customWidth="1"/>
    <col min="8208" max="8208" width="12.85546875" style="218" bestFit="1" customWidth="1"/>
    <col min="8209" max="8209" width="13.28515625" style="218" customWidth="1"/>
    <col min="8210" max="8446" width="9.140625" style="218"/>
    <col min="8447" max="8447" width="30.85546875" style="218" customWidth="1"/>
    <col min="8448" max="8448" width="9.7109375" style="218" customWidth="1"/>
    <col min="8449" max="8449" width="9.28515625" style="218" customWidth="1"/>
    <col min="8450" max="8450" width="9.42578125" style="218" bestFit="1" customWidth="1"/>
    <col min="8451" max="8452" width="9" style="218" customWidth="1"/>
    <col min="8453" max="8453" width="13" style="218" customWidth="1"/>
    <col min="8454" max="8454" width="10.85546875" style="218" customWidth="1"/>
    <col min="8455" max="8455" width="9.85546875" style="218" customWidth="1"/>
    <col min="8456" max="8456" width="8.85546875" style="218" customWidth="1"/>
    <col min="8457" max="8457" width="32.85546875" style="218" customWidth="1"/>
    <col min="8458" max="8458" width="9.140625" style="218"/>
    <col min="8459" max="8459" width="39.7109375" style="218" customWidth="1"/>
    <col min="8460" max="8460" width="12.85546875" style="218" bestFit="1" customWidth="1"/>
    <col min="8461" max="8461" width="12.140625" style="218" bestFit="1" customWidth="1"/>
    <col min="8462" max="8462" width="12.85546875" style="218" bestFit="1" customWidth="1"/>
    <col min="8463" max="8463" width="11.7109375" style="218" customWidth="1"/>
    <col min="8464" max="8464" width="12.85546875" style="218" bestFit="1" customWidth="1"/>
    <col min="8465" max="8465" width="13.28515625" style="218" customWidth="1"/>
    <col min="8466" max="8702" width="9.140625" style="218"/>
    <col min="8703" max="8703" width="30.85546875" style="218" customWidth="1"/>
    <col min="8704" max="8704" width="9.7109375" style="218" customWidth="1"/>
    <col min="8705" max="8705" width="9.28515625" style="218" customWidth="1"/>
    <col min="8706" max="8706" width="9.42578125" style="218" bestFit="1" customWidth="1"/>
    <col min="8707" max="8708" width="9" style="218" customWidth="1"/>
    <col min="8709" max="8709" width="13" style="218" customWidth="1"/>
    <col min="8710" max="8710" width="10.85546875" style="218" customWidth="1"/>
    <col min="8711" max="8711" width="9.85546875" style="218" customWidth="1"/>
    <col min="8712" max="8712" width="8.85546875" style="218" customWidth="1"/>
    <col min="8713" max="8713" width="32.85546875" style="218" customWidth="1"/>
    <col min="8714" max="8714" width="9.140625" style="218"/>
    <col min="8715" max="8715" width="39.7109375" style="218" customWidth="1"/>
    <col min="8716" max="8716" width="12.85546875" style="218" bestFit="1" customWidth="1"/>
    <col min="8717" max="8717" width="12.140625" style="218" bestFit="1" customWidth="1"/>
    <col min="8718" max="8718" width="12.85546875" style="218" bestFit="1" customWidth="1"/>
    <col min="8719" max="8719" width="11.7109375" style="218" customWidth="1"/>
    <col min="8720" max="8720" width="12.85546875" style="218" bestFit="1" customWidth="1"/>
    <col min="8721" max="8721" width="13.28515625" style="218" customWidth="1"/>
    <col min="8722" max="8958" width="9.140625" style="218"/>
    <col min="8959" max="8959" width="30.85546875" style="218" customWidth="1"/>
    <col min="8960" max="8960" width="9.7109375" style="218" customWidth="1"/>
    <col min="8961" max="8961" width="9.28515625" style="218" customWidth="1"/>
    <col min="8962" max="8962" width="9.42578125" style="218" bestFit="1" customWidth="1"/>
    <col min="8963" max="8964" width="9" style="218" customWidth="1"/>
    <col min="8965" max="8965" width="13" style="218" customWidth="1"/>
    <col min="8966" max="8966" width="10.85546875" style="218" customWidth="1"/>
    <col min="8967" max="8967" width="9.85546875" style="218" customWidth="1"/>
    <col min="8968" max="8968" width="8.85546875" style="218" customWidth="1"/>
    <col min="8969" max="8969" width="32.85546875" style="218" customWidth="1"/>
    <col min="8970" max="8970" width="9.140625" style="218"/>
    <col min="8971" max="8971" width="39.7109375" style="218" customWidth="1"/>
    <col min="8972" max="8972" width="12.85546875" style="218" bestFit="1" customWidth="1"/>
    <col min="8973" max="8973" width="12.140625" style="218" bestFit="1" customWidth="1"/>
    <col min="8974" max="8974" width="12.85546875" style="218" bestFit="1" customWidth="1"/>
    <col min="8975" max="8975" width="11.7109375" style="218" customWidth="1"/>
    <col min="8976" max="8976" width="12.85546875" style="218" bestFit="1" customWidth="1"/>
    <col min="8977" max="8977" width="13.28515625" style="218" customWidth="1"/>
    <col min="8978" max="9214" width="9.140625" style="218"/>
    <col min="9215" max="9215" width="30.85546875" style="218" customWidth="1"/>
    <col min="9216" max="9216" width="9.7109375" style="218" customWidth="1"/>
    <col min="9217" max="9217" width="9.28515625" style="218" customWidth="1"/>
    <col min="9218" max="9218" width="9.42578125" style="218" bestFit="1" customWidth="1"/>
    <col min="9219" max="9220" width="9" style="218" customWidth="1"/>
    <col min="9221" max="9221" width="13" style="218" customWidth="1"/>
    <col min="9222" max="9222" width="10.85546875" style="218" customWidth="1"/>
    <col min="9223" max="9223" width="9.85546875" style="218" customWidth="1"/>
    <col min="9224" max="9224" width="8.85546875" style="218" customWidth="1"/>
    <col min="9225" max="9225" width="32.85546875" style="218" customWidth="1"/>
    <col min="9226" max="9226" width="9.140625" style="218"/>
    <col min="9227" max="9227" width="39.7109375" style="218" customWidth="1"/>
    <col min="9228" max="9228" width="12.85546875" style="218" bestFit="1" customWidth="1"/>
    <col min="9229" max="9229" width="12.140625" style="218" bestFit="1" customWidth="1"/>
    <col min="9230" max="9230" width="12.85546875" style="218" bestFit="1" customWidth="1"/>
    <col min="9231" max="9231" width="11.7109375" style="218" customWidth="1"/>
    <col min="9232" max="9232" width="12.85546875" style="218" bestFit="1" customWidth="1"/>
    <col min="9233" max="9233" width="13.28515625" style="218" customWidth="1"/>
    <col min="9234" max="9470" width="9.140625" style="218"/>
    <col min="9471" max="9471" width="30.85546875" style="218" customWidth="1"/>
    <col min="9472" max="9472" width="9.7109375" style="218" customWidth="1"/>
    <col min="9473" max="9473" width="9.28515625" style="218" customWidth="1"/>
    <col min="9474" max="9474" width="9.42578125" style="218" bestFit="1" customWidth="1"/>
    <col min="9475" max="9476" width="9" style="218" customWidth="1"/>
    <col min="9477" max="9477" width="13" style="218" customWidth="1"/>
    <col min="9478" max="9478" width="10.85546875" style="218" customWidth="1"/>
    <col min="9479" max="9479" width="9.85546875" style="218" customWidth="1"/>
    <col min="9480" max="9480" width="8.85546875" style="218" customWidth="1"/>
    <col min="9481" max="9481" width="32.85546875" style="218" customWidth="1"/>
    <col min="9482" max="9482" width="9.140625" style="218"/>
    <col min="9483" max="9483" width="39.7109375" style="218" customWidth="1"/>
    <col min="9484" max="9484" width="12.85546875" style="218" bestFit="1" customWidth="1"/>
    <col min="9485" max="9485" width="12.140625" style="218" bestFit="1" customWidth="1"/>
    <col min="9486" max="9486" width="12.85546875" style="218" bestFit="1" customWidth="1"/>
    <col min="9487" max="9487" width="11.7109375" style="218" customWidth="1"/>
    <col min="9488" max="9488" width="12.85546875" style="218" bestFit="1" customWidth="1"/>
    <col min="9489" max="9489" width="13.28515625" style="218" customWidth="1"/>
    <col min="9490" max="9726" width="9.140625" style="218"/>
    <col min="9727" max="9727" width="30.85546875" style="218" customWidth="1"/>
    <col min="9728" max="9728" width="9.7109375" style="218" customWidth="1"/>
    <col min="9729" max="9729" width="9.28515625" style="218" customWidth="1"/>
    <col min="9730" max="9730" width="9.42578125" style="218" bestFit="1" customWidth="1"/>
    <col min="9731" max="9732" width="9" style="218" customWidth="1"/>
    <col min="9733" max="9733" width="13" style="218" customWidth="1"/>
    <col min="9734" max="9734" width="10.85546875" style="218" customWidth="1"/>
    <col min="9735" max="9735" width="9.85546875" style="218" customWidth="1"/>
    <col min="9736" max="9736" width="8.85546875" style="218" customWidth="1"/>
    <col min="9737" max="9737" width="32.85546875" style="218" customWidth="1"/>
    <col min="9738" max="9738" width="9.140625" style="218"/>
    <col min="9739" max="9739" width="39.7109375" style="218" customWidth="1"/>
    <col min="9740" max="9740" width="12.85546875" style="218" bestFit="1" customWidth="1"/>
    <col min="9741" max="9741" width="12.140625" style="218" bestFit="1" customWidth="1"/>
    <col min="9742" max="9742" width="12.85546875" style="218" bestFit="1" customWidth="1"/>
    <col min="9743" max="9743" width="11.7109375" style="218" customWidth="1"/>
    <col min="9744" max="9744" width="12.85546875" style="218" bestFit="1" customWidth="1"/>
    <col min="9745" max="9745" width="13.28515625" style="218" customWidth="1"/>
    <col min="9746" max="9982" width="9.140625" style="218"/>
    <col min="9983" max="9983" width="30.85546875" style="218" customWidth="1"/>
    <col min="9984" max="9984" width="9.7109375" style="218" customWidth="1"/>
    <col min="9985" max="9985" width="9.28515625" style="218" customWidth="1"/>
    <col min="9986" max="9986" width="9.42578125" style="218" bestFit="1" customWidth="1"/>
    <col min="9987" max="9988" width="9" style="218" customWidth="1"/>
    <col min="9989" max="9989" width="13" style="218" customWidth="1"/>
    <col min="9990" max="9990" width="10.85546875" style="218" customWidth="1"/>
    <col min="9991" max="9991" width="9.85546875" style="218" customWidth="1"/>
    <col min="9992" max="9992" width="8.85546875" style="218" customWidth="1"/>
    <col min="9993" max="9993" width="32.85546875" style="218" customWidth="1"/>
    <col min="9994" max="9994" width="9.140625" style="218"/>
    <col min="9995" max="9995" width="39.7109375" style="218" customWidth="1"/>
    <col min="9996" max="9996" width="12.85546875" style="218" bestFit="1" customWidth="1"/>
    <col min="9997" max="9997" width="12.140625" style="218" bestFit="1" customWidth="1"/>
    <col min="9998" max="9998" width="12.85546875" style="218" bestFit="1" customWidth="1"/>
    <col min="9999" max="9999" width="11.7109375" style="218" customWidth="1"/>
    <col min="10000" max="10000" width="12.85546875" style="218" bestFit="1" customWidth="1"/>
    <col min="10001" max="10001" width="13.28515625" style="218" customWidth="1"/>
    <col min="10002" max="10238" width="9.140625" style="218"/>
    <col min="10239" max="10239" width="30.85546875" style="218" customWidth="1"/>
    <col min="10240" max="10240" width="9.7109375" style="218" customWidth="1"/>
    <col min="10241" max="10241" width="9.28515625" style="218" customWidth="1"/>
    <col min="10242" max="10242" width="9.42578125" style="218" bestFit="1" customWidth="1"/>
    <col min="10243" max="10244" width="9" style="218" customWidth="1"/>
    <col min="10245" max="10245" width="13" style="218" customWidth="1"/>
    <col min="10246" max="10246" width="10.85546875" style="218" customWidth="1"/>
    <col min="10247" max="10247" width="9.85546875" style="218" customWidth="1"/>
    <col min="10248" max="10248" width="8.85546875" style="218" customWidth="1"/>
    <col min="10249" max="10249" width="32.85546875" style="218" customWidth="1"/>
    <col min="10250" max="10250" width="9.140625" style="218"/>
    <col min="10251" max="10251" width="39.7109375" style="218" customWidth="1"/>
    <col min="10252" max="10252" width="12.85546875" style="218" bestFit="1" customWidth="1"/>
    <col min="10253" max="10253" width="12.140625" style="218" bestFit="1" customWidth="1"/>
    <col min="10254" max="10254" width="12.85546875" style="218" bestFit="1" customWidth="1"/>
    <col min="10255" max="10255" width="11.7109375" style="218" customWidth="1"/>
    <col min="10256" max="10256" width="12.85546875" style="218" bestFit="1" customWidth="1"/>
    <col min="10257" max="10257" width="13.28515625" style="218" customWidth="1"/>
    <col min="10258" max="10494" width="9.140625" style="218"/>
    <col min="10495" max="10495" width="30.85546875" style="218" customWidth="1"/>
    <col min="10496" max="10496" width="9.7109375" style="218" customWidth="1"/>
    <col min="10497" max="10497" width="9.28515625" style="218" customWidth="1"/>
    <col min="10498" max="10498" width="9.42578125" style="218" bestFit="1" customWidth="1"/>
    <col min="10499" max="10500" width="9" style="218" customWidth="1"/>
    <col min="10501" max="10501" width="13" style="218" customWidth="1"/>
    <col min="10502" max="10502" width="10.85546875" style="218" customWidth="1"/>
    <col min="10503" max="10503" width="9.85546875" style="218" customWidth="1"/>
    <col min="10504" max="10504" width="8.85546875" style="218" customWidth="1"/>
    <col min="10505" max="10505" width="32.85546875" style="218" customWidth="1"/>
    <col min="10506" max="10506" width="9.140625" style="218"/>
    <col min="10507" max="10507" width="39.7109375" style="218" customWidth="1"/>
    <col min="10508" max="10508" width="12.85546875" style="218" bestFit="1" customWidth="1"/>
    <col min="10509" max="10509" width="12.140625" style="218" bestFit="1" customWidth="1"/>
    <col min="10510" max="10510" width="12.85546875" style="218" bestFit="1" customWidth="1"/>
    <col min="10511" max="10511" width="11.7109375" style="218" customWidth="1"/>
    <col min="10512" max="10512" width="12.85546875" style="218" bestFit="1" customWidth="1"/>
    <col min="10513" max="10513" width="13.28515625" style="218" customWidth="1"/>
    <col min="10514" max="10750" width="9.140625" style="218"/>
    <col min="10751" max="10751" width="30.85546875" style="218" customWidth="1"/>
    <col min="10752" max="10752" width="9.7109375" style="218" customWidth="1"/>
    <col min="10753" max="10753" width="9.28515625" style="218" customWidth="1"/>
    <col min="10754" max="10754" width="9.42578125" style="218" bestFit="1" customWidth="1"/>
    <col min="10755" max="10756" width="9" style="218" customWidth="1"/>
    <col min="10757" max="10757" width="13" style="218" customWidth="1"/>
    <col min="10758" max="10758" width="10.85546875" style="218" customWidth="1"/>
    <col min="10759" max="10759" width="9.85546875" style="218" customWidth="1"/>
    <col min="10760" max="10760" width="8.85546875" style="218" customWidth="1"/>
    <col min="10761" max="10761" width="32.85546875" style="218" customWidth="1"/>
    <col min="10762" max="10762" width="9.140625" style="218"/>
    <col min="10763" max="10763" width="39.7109375" style="218" customWidth="1"/>
    <col min="10764" max="10764" width="12.85546875" style="218" bestFit="1" customWidth="1"/>
    <col min="10765" max="10765" width="12.140625" style="218" bestFit="1" customWidth="1"/>
    <col min="10766" max="10766" width="12.85546875" style="218" bestFit="1" customWidth="1"/>
    <col min="10767" max="10767" width="11.7109375" style="218" customWidth="1"/>
    <col min="10768" max="10768" width="12.85546875" style="218" bestFit="1" customWidth="1"/>
    <col min="10769" max="10769" width="13.28515625" style="218" customWidth="1"/>
    <col min="10770" max="11006" width="9.140625" style="218"/>
    <col min="11007" max="11007" width="30.85546875" style="218" customWidth="1"/>
    <col min="11008" max="11008" width="9.7109375" style="218" customWidth="1"/>
    <col min="11009" max="11009" width="9.28515625" style="218" customWidth="1"/>
    <col min="11010" max="11010" width="9.42578125" style="218" bestFit="1" customWidth="1"/>
    <col min="11011" max="11012" width="9" style="218" customWidth="1"/>
    <col min="11013" max="11013" width="13" style="218" customWidth="1"/>
    <col min="11014" max="11014" width="10.85546875" style="218" customWidth="1"/>
    <col min="11015" max="11015" width="9.85546875" style="218" customWidth="1"/>
    <col min="11016" max="11016" width="8.85546875" style="218" customWidth="1"/>
    <col min="11017" max="11017" width="32.85546875" style="218" customWidth="1"/>
    <col min="11018" max="11018" width="9.140625" style="218"/>
    <col min="11019" max="11019" width="39.7109375" style="218" customWidth="1"/>
    <col min="11020" max="11020" width="12.85546875" style="218" bestFit="1" customWidth="1"/>
    <col min="11021" max="11021" width="12.140625" style="218" bestFit="1" customWidth="1"/>
    <col min="11022" max="11022" width="12.85546875" style="218" bestFit="1" customWidth="1"/>
    <col min="11023" max="11023" width="11.7109375" style="218" customWidth="1"/>
    <col min="11024" max="11024" width="12.85546875" style="218" bestFit="1" customWidth="1"/>
    <col min="11025" max="11025" width="13.28515625" style="218" customWidth="1"/>
    <col min="11026" max="11262" width="9.140625" style="218"/>
    <col min="11263" max="11263" width="30.85546875" style="218" customWidth="1"/>
    <col min="11264" max="11264" width="9.7109375" style="218" customWidth="1"/>
    <col min="11265" max="11265" width="9.28515625" style="218" customWidth="1"/>
    <col min="11266" max="11266" width="9.42578125" style="218" bestFit="1" customWidth="1"/>
    <col min="11267" max="11268" width="9" style="218" customWidth="1"/>
    <col min="11269" max="11269" width="13" style="218" customWidth="1"/>
    <col min="11270" max="11270" width="10.85546875" style="218" customWidth="1"/>
    <col min="11271" max="11271" width="9.85546875" style="218" customWidth="1"/>
    <col min="11272" max="11272" width="8.85546875" style="218" customWidth="1"/>
    <col min="11273" max="11273" width="32.85546875" style="218" customWidth="1"/>
    <col min="11274" max="11274" width="9.140625" style="218"/>
    <col min="11275" max="11275" width="39.7109375" style="218" customWidth="1"/>
    <col min="11276" max="11276" width="12.85546875" style="218" bestFit="1" customWidth="1"/>
    <col min="11277" max="11277" width="12.140625" style="218" bestFit="1" customWidth="1"/>
    <col min="11278" max="11278" width="12.85546875" style="218" bestFit="1" customWidth="1"/>
    <col min="11279" max="11279" width="11.7109375" style="218" customWidth="1"/>
    <col min="11280" max="11280" width="12.85546875" style="218" bestFit="1" customWidth="1"/>
    <col min="11281" max="11281" width="13.28515625" style="218" customWidth="1"/>
    <col min="11282" max="11518" width="9.140625" style="218"/>
    <col min="11519" max="11519" width="30.85546875" style="218" customWidth="1"/>
    <col min="11520" max="11520" width="9.7109375" style="218" customWidth="1"/>
    <col min="11521" max="11521" width="9.28515625" style="218" customWidth="1"/>
    <col min="11522" max="11522" width="9.42578125" style="218" bestFit="1" customWidth="1"/>
    <col min="11523" max="11524" width="9" style="218" customWidth="1"/>
    <col min="11525" max="11525" width="13" style="218" customWidth="1"/>
    <col min="11526" max="11526" width="10.85546875" style="218" customWidth="1"/>
    <col min="11527" max="11527" width="9.85546875" style="218" customWidth="1"/>
    <col min="11528" max="11528" width="8.85546875" style="218" customWidth="1"/>
    <col min="11529" max="11529" width="32.85546875" style="218" customWidth="1"/>
    <col min="11530" max="11530" width="9.140625" style="218"/>
    <col min="11531" max="11531" width="39.7109375" style="218" customWidth="1"/>
    <col min="11532" max="11532" width="12.85546875" style="218" bestFit="1" customWidth="1"/>
    <col min="11533" max="11533" width="12.140625" style="218" bestFit="1" customWidth="1"/>
    <col min="11534" max="11534" width="12.85546875" style="218" bestFit="1" customWidth="1"/>
    <col min="11535" max="11535" width="11.7109375" style="218" customWidth="1"/>
    <col min="11536" max="11536" width="12.85546875" style="218" bestFit="1" customWidth="1"/>
    <col min="11537" max="11537" width="13.28515625" style="218" customWidth="1"/>
    <col min="11538" max="11774" width="9.140625" style="218"/>
    <col min="11775" max="11775" width="30.85546875" style="218" customWidth="1"/>
    <col min="11776" max="11776" width="9.7109375" style="218" customWidth="1"/>
    <col min="11777" max="11777" width="9.28515625" style="218" customWidth="1"/>
    <col min="11778" max="11778" width="9.42578125" style="218" bestFit="1" customWidth="1"/>
    <col min="11779" max="11780" width="9" style="218" customWidth="1"/>
    <col min="11781" max="11781" width="13" style="218" customWidth="1"/>
    <col min="11782" max="11782" width="10.85546875" style="218" customWidth="1"/>
    <col min="11783" max="11783" width="9.85546875" style="218" customWidth="1"/>
    <col min="11784" max="11784" width="8.85546875" style="218" customWidth="1"/>
    <col min="11785" max="11785" width="32.85546875" style="218" customWidth="1"/>
    <col min="11786" max="11786" width="9.140625" style="218"/>
    <col min="11787" max="11787" width="39.7109375" style="218" customWidth="1"/>
    <col min="11788" max="11788" width="12.85546875" style="218" bestFit="1" customWidth="1"/>
    <col min="11789" max="11789" width="12.140625" style="218" bestFit="1" customWidth="1"/>
    <col min="11790" max="11790" width="12.85546875" style="218" bestFit="1" customWidth="1"/>
    <col min="11791" max="11791" width="11.7109375" style="218" customWidth="1"/>
    <col min="11792" max="11792" width="12.85546875" style="218" bestFit="1" customWidth="1"/>
    <col min="11793" max="11793" width="13.28515625" style="218" customWidth="1"/>
    <col min="11794" max="12030" width="9.140625" style="218"/>
    <col min="12031" max="12031" width="30.85546875" style="218" customWidth="1"/>
    <col min="12032" max="12032" width="9.7109375" style="218" customWidth="1"/>
    <col min="12033" max="12033" width="9.28515625" style="218" customWidth="1"/>
    <col min="12034" max="12034" width="9.42578125" style="218" bestFit="1" customWidth="1"/>
    <col min="12035" max="12036" width="9" style="218" customWidth="1"/>
    <col min="12037" max="12037" width="13" style="218" customWidth="1"/>
    <col min="12038" max="12038" width="10.85546875" style="218" customWidth="1"/>
    <col min="12039" max="12039" width="9.85546875" style="218" customWidth="1"/>
    <col min="12040" max="12040" width="8.85546875" style="218" customWidth="1"/>
    <col min="12041" max="12041" width="32.85546875" style="218" customWidth="1"/>
    <col min="12042" max="12042" width="9.140625" style="218"/>
    <col min="12043" max="12043" width="39.7109375" style="218" customWidth="1"/>
    <col min="12044" max="12044" width="12.85546875" style="218" bestFit="1" customWidth="1"/>
    <col min="12045" max="12045" width="12.140625" style="218" bestFit="1" customWidth="1"/>
    <col min="12046" max="12046" width="12.85546875" style="218" bestFit="1" customWidth="1"/>
    <col min="12047" max="12047" width="11.7109375" style="218" customWidth="1"/>
    <col min="12048" max="12048" width="12.85546875" style="218" bestFit="1" customWidth="1"/>
    <col min="12049" max="12049" width="13.28515625" style="218" customWidth="1"/>
    <col min="12050" max="12286" width="9.140625" style="218"/>
    <col min="12287" max="12287" width="30.85546875" style="218" customWidth="1"/>
    <col min="12288" max="12288" width="9.7109375" style="218" customWidth="1"/>
    <col min="12289" max="12289" width="9.28515625" style="218" customWidth="1"/>
    <col min="12290" max="12290" width="9.42578125" style="218" bestFit="1" customWidth="1"/>
    <col min="12291" max="12292" width="9" style="218" customWidth="1"/>
    <col min="12293" max="12293" width="13" style="218" customWidth="1"/>
    <col min="12294" max="12294" width="10.85546875" style="218" customWidth="1"/>
    <col min="12295" max="12295" width="9.85546875" style="218" customWidth="1"/>
    <col min="12296" max="12296" width="8.85546875" style="218" customWidth="1"/>
    <col min="12297" max="12297" width="32.85546875" style="218" customWidth="1"/>
    <col min="12298" max="12298" width="9.140625" style="218"/>
    <col min="12299" max="12299" width="39.7109375" style="218" customWidth="1"/>
    <col min="12300" max="12300" width="12.85546875" style="218" bestFit="1" customWidth="1"/>
    <col min="12301" max="12301" width="12.140625" style="218" bestFit="1" customWidth="1"/>
    <col min="12302" max="12302" width="12.85546875" style="218" bestFit="1" customWidth="1"/>
    <col min="12303" max="12303" width="11.7109375" style="218" customWidth="1"/>
    <col min="12304" max="12304" width="12.85546875" style="218" bestFit="1" customWidth="1"/>
    <col min="12305" max="12305" width="13.28515625" style="218" customWidth="1"/>
    <col min="12306" max="12542" width="9.140625" style="218"/>
    <col min="12543" max="12543" width="30.85546875" style="218" customWidth="1"/>
    <col min="12544" max="12544" width="9.7109375" style="218" customWidth="1"/>
    <col min="12545" max="12545" width="9.28515625" style="218" customWidth="1"/>
    <col min="12546" max="12546" width="9.42578125" style="218" bestFit="1" customWidth="1"/>
    <col min="12547" max="12548" width="9" style="218" customWidth="1"/>
    <col min="12549" max="12549" width="13" style="218" customWidth="1"/>
    <col min="12550" max="12550" width="10.85546875" style="218" customWidth="1"/>
    <col min="12551" max="12551" width="9.85546875" style="218" customWidth="1"/>
    <col min="12552" max="12552" width="8.85546875" style="218" customWidth="1"/>
    <col min="12553" max="12553" width="32.85546875" style="218" customWidth="1"/>
    <col min="12554" max="12554" width="9.140625" style="218"/>
    <col min="12555" max="12555" width="39.7109375" style="218" customWidth="1"/>
    <col min="12556" max="12556" width="12.85546875" style="218" bestFit="1" customWidth="1"/>
    <col min="12557" max="12557" width="12.140625" style="218" bestFit="1" customWidth="1"/>
    <col min="12558" max="12558" width="12.85546875" style="218" bestFit="1" customWidth="1"/>
    <col min="12559" max="12559" width="11.7109375" style="218" customWidth="1"/>
    <col min="12560" max="12560" width="12.85546875" style="218" bestFit="1" customWidth="1"/>
    <col min="12561" max="12561" width="13.28515625" style="218" customWidth="1"/>
    <col min="12562" max="12798" width="9.140625" style="218"/>
    <col min="12799" max="12799" width="30.85546875" style="218" customWidth="1"/>
    <col min="12800" max="12800" width="9.7109375" style="218" customWidth="1"/>
    <col min="12801" max="12801" width="9.28515625" style="218" customWidth="1"/>
    <col min="12802" max="12802" width="9.42578125" style="218" bestFit="1" customWidth="1"/>
    <col min="12803" max="12804" width="9" style="218" customWidth="1"/>
    <col min="12805" max="12805" width="13" style="218" customWidth="1"/>
    <col min="12806" max="12806" width="10.85546875" style="218" customWidth="1"/>
    <col min="12807" max="12807" width="9.85546875" style="218" customWidth="1"/>
    <col min="12808" max="12808" width="8.85546875" style="218" customWidth="1"/>
    <col min="12809" max="12809" width="32.85546875" style="218" customWidth="1"/>
    <col min="12810" max="12810" width="9.140625" style="218"/>
    <col min="12811" max="12811" width="39.7109375" style="218" customWidth="1"/>
    <col min="12812" max="12812" width="12.85546875" style="218" bestFit="1" customWidth="1"/>
    <col min="12813" max="12813" width="12.140625" style="218" bestFit="1" customWidth="1"/>
    <col min="12814" max="12814" width="12.85546875" style="218" bestFit="1" customWidth="1"/>
    <col min="12815" max="12815" width="11.7109375" style="218" customWidth="1"/>
    <col min="12816" max="12816" width="12.85546875" style="218" bestFit="1" customWidth="1"/>
    <col min="12817" max="12817" width="13.28515625" style="218" customWidth="1"/>
    <col min="12818" max="13054" width="9.140625" style="218"/>
    <col min="13055" max="13055" width="30.85546875" style="218" customWidth="1"/>
    <col min="13056" max="13056" width="9.7109375" style="218" customWidth="1"/>
    <col min="13057" max="13057" width="9.28515625" style="218" customWidth="1"/>
    <col min="13058" max="13058" width="9.42578125" style="218" bestFit="1" customWidth="1"/>
    <col min="13059" max="13060" width="9" style="218" customWidth="1"/>
    <col min="13061" max="13061" width="13" style="218" customWidth="1"/>
    <col min="13062" max="13062" width="10.85546875" style="218" customWidth="1"/>
    <col min="13063" max="13063" width="9.85546875" style="218" customWidth="1"/>
    <col min="13064" max="13064" width="8.85546875" style="218" customWidth="1"/>
    <col min="13065" max="13065" width="32.85546875" style="218" customWidth="1"/>
    <col min="13066" max="13066" width="9.140625" style="218"/>
    <col min="13067" max="13067" width="39.7109375" style="218" customWidth="1"/>
    <col min="13068" max="13068" width="12.85546875" style="218" bestFit="1" customWidth="1"/>
    <col min="13069" max="13069" width="12.140625" style="218" bestFit="1" customWidth="1"/>
    <col min="13070" max="13070" width="12.85546875" style="218" bestFit="1" customWidth="1"/>
    <col min="13071" max="13071" width="11.7109375" style="218" customWidth="1"/>
    <col min="13072" max="13072" width="12.85546875" style="218" bestFit="1" customWidth="1"/>
    <col min="13073" max="13073" width="13.28515625" style="218" customWidth="1"/>
    <col min="13074" max="13310" width="9.140625" style="218"/>
    <col min="13311" max="13311" width="30.85546875" style="218" customWidth="1"/>
    <col min="13312" max="13312" width="9.7109375" style="218" customWidth="1"/>
    <col min="13313" max="13313" width="9.28515625" style="218" customWidth="1"/>
    <col min="13314" max="13314" width="9.42578125" style="218" bestFit="1" customWidth="1"/>
    <col min="13315" max="13316" width="9" style="218" customWidth="1"/>
    <col min="13317" max="13317" width="13" style="218" customWidth="1"/>
    <col min="13318" max="13318" width="10.85546875" style="218" customWidth="1"/>
    <col min="13319" max="13319" width="9.85546875" style="218" customWidth="1"/>
    <col min="13320" max="13320" width="8.85546875" style="218" customWidth="1"/>
    <col min="13321" max="13321" width="32.85546875" style="218" customWidth="1"/>
    <col min="13322" max="13322" width="9.140625" style="218"/>
    <col min="13323" max="13323" width="39.7109375" style="218" customWidth="1"/>
    <col min="13324" max="13324" width="12.85546875" style="218" bestFit="1" customWidth="1"/>
    <col min="13325" max="13325" width="12.140625" style="218" bestFit="1" customWidth="1"/>
    <col min="13326" max="13326" width="12.85546875" style="218" bestFit="1" customWidth="1"/>
    <col min="13327" max="13327" width="11.7109375" style="218" customWidth="1"/>
    <col min="13328" max="13328" width="12.85546875" style="218" bestFit="1" customWidth="1"/>
    <col min="13329" max="13329" width="13.28515625" style="218" customWidth="1"/>
    <col min="13330" max="13566" width="9.140625" style="218"/>
    <col min="13567" max="13567" width="30.85546875" style="218" customWidth="1"/>
    <col min="13568" max="13568" width="9.7109375" style="218" customWidth="1"/>
    <col min="13569" max="13569" width="9.28515625" style="218" customWidth="1"/>
    <col min="13570" max="13570" width="9.42578125" style="218" bestFit="1" customWidth="1"/>
    <col min="13571" max="13572" width="9" style="218" customWidth="1"/>
    <col min="13573" max="13573" width="13" style="218" customWidth="1"/>
    <col min="13574" max="13574" width="10.85546875" style="218" customWidth="1"/>
    <col min="13575" max="13575" width="9.85546875" style="218" customWidth="1"/>
    <col min="13576" max="13576" width="8.85546875" style="218" customWidth="1"/>
    <col min="13577" max="13577" width="32.85546875" style="218" customWidth="1"/>
    <col min="13578" max="13578" width="9.140625" style="218"/>
    <col min="13579" max="13579" width="39.7109375" style="218" customWidth="1"/>
    <col min="13580" max="13580" width="12.85546875" style="218" bestFit="1" customWidth="1"/>
    <col min="13581" max="13581" width="12.140625" style="218" bestFit="1" customWidth="1"/>
    <col min="13582" max="13582" width="12.85546875" style="218" bestFit="1" customWidth="1"/>
    <col min="13583" max="13583" width="11.7109375" style="218" customWidth="1"/>
    <col min="13584" max="13584" width="12.85546875" style="218" bestFit="1" customWidth="1"/>
    <col min="13585" max="13585" width="13.28515625" style="218" customWidth="1"/>
    <col min="13586" max="13822" width="9.140625" style="218"/>
    <col min="13823" max="13823" width="30.85546875" style="218" customWidth="1"/>
    <col min="13824" max="13824" width="9.7109375" style="218" customWidth="1"/>
    <col min="13825" max="13825" width="9.28515625" style="218" customWidth="1"/>
    <col min="13826" max="13826" width="9.42578125" style="218" bestFit="1" customWidth="1"/>
    <col min="13827" max="13828" width="9" style="218" customWidth="1"/>
    <col min="13829" max="13829" width="13" style="218" customWidth="1"/>
    <col min="13830" max="13830" width="10.85546875" style="218" customWidth="1"/>
    <col min="13831" max="13831" width="9.85546875" style="218" customWidth="1"/>
    <col min="13832" max="13832" width="8.85546875" style="218" customWidth="1"/>
    <col min="13833" max="13833" width="32.85546875" style="218" customWidth="1"/>
    <col min="13834" max="13834" width="9.140625" style="218"/>
    <col min="13835" max="13835" width="39.7109375" style="218" customWidth="1"/>
    <col min="13836" max="13836" width="12.85546875" style="218" bestFit="1" customWidth="1"/>
    <col min="13837" max="13837" width="12.140625" style="218" bestFit="1" customWidth="1"/>
    <col min="13838" max="13838" width="12.85546875" style="218" bestFit="1" customWidth="1"/>
    <col min="13839" max="13839" width="11.7109375" style="218" customWidth="1"/>
    <col min="13840" max="13840" width="12.85546875" style="218" bestFit="1" customWidth="1"/>
    <col min="13841" max="13841" width="13.28515625" style="218" customWidth="1"/>
    <col min="13842" max="14078" width="9.140625" style="218"/>
    <col min="14079" max="14079" width="30.85546875" style="218" customWidth="1"/>
    <col min="14080" max="14080" width="9.7109375" style="218" customWidth="1"/>
    <col min="14081" max="14081" width="9.28515625" style="218" customWidth="1"/>
    <col min="14082" max="14082" width="9.42578125" style="218" bestFit="1" customWidth="1"/>
    <col min="14083" max="14084" width="9" style="218" customWidth="1"/>
    <col min="14085" max="14085" width="13" style="218" customWidth="1"/>
    <col min="14086" max="14086" width="10.85546875" style="218" customWidth="1"/>
    <col min="14087" max="14087" width="9.85546875" style="218" customWidth="1"/>
    <col min="14088" max="14088" width="8.85546875" style="218" customWidth="1"/>
    <col min="14089" max="14089" width="32.85546875" style="218" customWidth="1"/>
    <col min="14090" max="14090" width="9.140625" style="218"/>
    <col min="14091" max="14091" width="39.7109375" style="218" customWidth="1"/>
    <col min="14092" max="14092" width="12.85546875" style="218" bestFit="1" customWidth="1"/>
    <col min="14093" max="14093" width="12.140625" style="218" bestFit="1" customWidth="1"/>
    <col min="14094" max="14094" width="12.85546875" style="218" bestFit="1" customWidth="1"/>
    <col min="14095" max="14095" width="11.7109375" style="218" customWidth="1"/>
    <col min="14096" max="14096" width="12.85546875" style="218" bestFit="1" customWidth="1"/>
    <col min="14097" max="14097" width="13.28515625" style="218" customWidth="1"/>
    <col min="14098" max="14334" width="9.140625" style="218"/>
    <col min="14335" max="14335" width="30.85546875" style="218" customWidth="1"/>
    <col min="14336" max="14336" width="9.7109375" style="218" customWidth="1"/>
    <col min="14337" max="14337" width="9.28515625" style="218" customWidth="1"/>
    <col min="14338" max="14338" width="9.42578125" style="218" bestFit="1" customWidth="1"/>
    <col min="14339" max="14340" width="9" style="218" customWidth="1"/>
    <col min="14341" max="14341" width="13" style="218" customWidth="1"/>
    <col min="14342" max="14342" width="10.85546875" style="218" customWidth="1"/>
    <col min="14343" max="14343" width="9.85546875" style="218" customWidth="1"/>
    <col min="14344" max="14344" width="8.85546875" style="218" customWidth="1"/>
    <col min="14345" max="14345" width="32.85546875" style="218" customWidth="1"/>
    <col min="14346" max="14346" width="9.140625" style="218"/>
    <col min="14347" max="14347" width="39.7109375" style="218" customWidth="1"/>
    <col min="14348" max="14348" width="12.85546875" style="218" bestFit="1" customWidth="1"/>
    <col min="14349" max="14349" width="12.140625" style="218" bestFit="1" customWidth="1"/>
    <col min="14350" max="14350" width="12.85546875" style="218" bestFit="1" customWidth="1"/>
    <col min="14351" max="14351" width="11.7109375" style="218" customWidth="1"/>
    <col min="14352" max="14352" width="12.85546875" style="218" bestFit="1" customWidth="1"/>
    <col min="14353" max="14353" width="13.28515625" style="218" customWidth="1"/>
    <col min="14354" max="14590" width="9.140625" style="218"/>
    <col min="14591" max="14591" width="30.85546875" style="218" customWidth="1"/>
    <col min="14592" max="14592" width="9.7109375" style="218" customWidth="1"/>
    <col min="14593" max="14593" width="9.28515625" style="218" customWidth="1"/>
    <col min="14594" max="14594" width="9.42578125" style="218" bestFit="1" customWidth="1"/>
    <col min="14595" max="14596" width="9" style="218" customWidth="1"/>
    <col min="14597" max="14597" width="13" style="218" customWidth="1"/>
    <col min="14598" max="14598" width="10.85546875" style="218" customWidth="1"/>
    <col min="14599" max="14599" width="9.85546875" style="218" customWidth="1"/>
    <col min="14600" max="14600" width="8.85546875" style="218" customWidth="1"/>
    <col min="14601" max="14601" width="32.85546875" style="218" customWidth="1"/>
    <col min="14602" max="14602" width="9.140625" style="218"/>
    <col min="14603" max="14603" width="39.7109375" style="218" customWidth="1"/>
    <col min="14604" max="14604" width="12.85546875" style="218" bestFit="1" customWidth="1"/>
    <col min="14605" max="14605" width="12.140625" style="218" bestFit="1" customWidth="1"/>
    <col min="14606" max="14606" width="12.85546875" style="218" bestFit="1" customWidth="1"/>
    <col min="14607" max="14607" width="11.7109375" style="218" customWidth="1"/>
    <col min="14608" max="14608" width="12.85546875" style="218" bestFit="1" customWidth="1"/>
    <col min="14609" max="14609" width="13.28515625" style="218" customWidth="1"/>
    <col min="14610" max="14846" width="9.140625" style="218"/>
    <col min="14847" max="14847" width="30.85546875" style="218" customWidth="1"/>
    <col min="14848" max="14848" width="9.7109375" style="218" customWidth="1"/>
    <col min="14849" max="14849" width="9.28515625" style="218" customWidth="1"/>
    <col min="14850" max="14850" width="9.42578125" style="218" bestFit="1" customWidth="1"/>
    <col min="14851" max="14852" width="9" style="218" customWidth="1"/>
    <col min="14853" max="14853" width="13" style="218" customWidth="1"/>
    <col min="14854" max="14854" width="10.85546875" style="218" customWidth="1"/>
    <col min="14855" max="14855" width="9.85546875" style="218" customWidth="1"/>
    <col min="14856" max="14856" width="8.85546875" style="218" customWidth="1"/>
    <col min="14857" max="14857" width="32.85546875" style="218" customWidth="1"/>
    <col min="14858" max="14858" width="9.140625" style="218"/>
    <col min="14859" max="14859" width="39.7109375" style="218" customWidth="1"/>
    <col min="14860" max="14860" width="12.85546875" style="218" bestFit="1" customWidth="1"/>
    <col min="14861" max="14861" width="12.140625" style="218" bestFit="1" customWidth="1"/>
    <col min="14862" max="14862" width="12.85546875" style="218" bestFit="1" customWidth="1"/>
    <col min="14863" max="14863" width="11.7109375" style="218" customWidth="1"/>
    <col min="14864" max="14864" width="12.85546875" style="218" bestFit="1" customWidth="1"/>
    <col min="14865" max="14865" width="13.28515625" style="218" customWidth="1"/>
    <col min="14866" max="15102" width="9.140625" style="218"/>
    <col min="15103" max="15103" width="30.85546875" style="218" customWidth="1"/>
    <col min="15104" max="15104" width="9.7109375" style="218" customWidth="1"/>
    <col min="15105" max="15105" width="9.28515625" style="218" customWidth="1"/>
    <col min="15106" max="15106" width="9.42578125" style="218" bestFit="1" customWidth="1"/>
    <col min="15107" max="15108" width="9" style="218" customWidth="1"/>
    <col min="15109" max="15109" width="13" style="218" customWidth="1"/>
    <col min="15110" max="15110" width="10.85546875" style="218" customWidth="1"/>
    <col min="15111" max="15111" width="9.85546875" style="218" customWidth="1"/>
    <col min="15112" max="15112" width="8.85546875" style="218" customWidth="1"/>
    <col min="15113" max="15113" width="32.85546875" style="218" customWidth="1"/>
    <col min="15114" max="15114" width="9.140625" style="218"/>
    <col min="15115" max="15115" width="39.7109375" style="218" customWidth="1"/>
    <col min="15116" max="15116" width="12.85546875" style="218" bestFit="1" customWidth="1"/>
    <col min="15117" max="15117" width="12.140625" style="218" bestFit="1" customWidth="1"/>
    <col min="15118" max="15118" width="12.85546875" style="218" bestFit="1" customWidth="1"/>
    <col min="15119" max="15119" width="11.7109375" style="218" customWidth="1"/>
    <col min="15120" max="15120" width="12.85546875" style="218" bestFit="1" customWidth="1"/>
    <col min="15121" max="15121" width="13.28515625" style="218" customWidth="1"/>
    <col min="15122" max="15358" width="9.140625" style="218"/>
    <col min="15359" max="15359" width="30.85546875" style="218" customWidth="1"/>
    <col min="15360" max="15360" width="9.7109375" style="218" customWidth="1"/>
    <col min="15361" max="15361" width="9.28515625" style="218" customWidth="1"/>
    <col min="15362" max="15362" width="9.42578125" style="218" bestFit="1" customWidth="1"/>
    <col min="15363" max="15364" width="9" style="218" customWidth="1"/>
    <col min="15365" max="15365" width="13" style="218" customWidth="1"/>
    <col min="15366" max="15366" width="10.85546875" style="218" customWidth="1"/>
    <col min="15367" max="15367" width="9.85546875" style="218" customWidth="1"/>
    <col min="15368" max="15368" width="8.85546875" style="218" customWidth="1"/>
    <col min="15369" max="15369" width="32.85546875" style="218" customWidth="1"/>
    <col min="15370" max="15370" width="9.140625" style="218"/>
    <col min="15371" max="15371" width="39.7109375" style="218" customWidth="1"/>
    <col min="15372" max="15372" width="12.85546875" style="218" bestFit="1" customWidth="1"/>
    <col min="15373" max="15373" width="12.140625" style="218" bestFit="1" customWidth="1"/>
    <col min="15374" max="15374" width="12.85546875" style="218" bestFit="1" customWidth="1"/>
    <col min="15375" max="15375" width="11.7109375" style="218" customWidth="1"/>
    <col min="15376" max="15376" width="12.85546875" style="218" bestFit="1" customWidth="1"/>
    <col min="15377" max="15377" width="13.28515625" style="218" customWidth="1"/>
    <col min="15378" max="15614" width="9.140625" style="218"/>
    <col min="15615" max="15615" width="30.85546875" style="218" customWidth="1"/>
    <col min="15616" max="15616" width="9.7109375" style="218" customWidth="1"/>
    <col min="15617" max="15617" width="9.28515625" style="218" customWidth="1"/>
    <col min="15618" max="15618" width="9.42578125" style="218" bestFit="1" customWidth="1"/>
    <col min="15619" max="15620" width="9" style="218" customWidth="1"/>
    <col min="15621" max="15621" width="13" style="218" customWidth="1"/>
    <col min="15622" max="15622" width="10.85546875" style="218" customWidth="1"/>
    <col min="15623" max="15623" width="9.85546875" style="218" customWidth="1"/>
    <col min="15624" max="15624" width="8.85546875" style="218" customWidth="1"/>
    <col min="15625" max="15625" width="32.85546875" style="218" customWidth="1"/>
    <col min="15626" max="15626" width="9.140625" style="218"/>
    <col min="15627" max="15627" width="39.7109375" style="218" customWidth="1"/>
    <col min="15628" max="15628" width="12.85546875" style="218" bestFit="1" customWidth="1"/>
    <col min="15629" max="15629" width="12.140625" style="218" bestFit="1" customWidth="1"/>
    <col min="15630" max="15630" width="12.85546875" style="218" bestFit="1" customWidth="1"/>
    <col min="15631" max="15631" width="11.7109375" style="218" customWidth="1"/>
    <col min="15632" max="15632" width="12.85546875" style="218" bestFit="1" customWidth="1"/>
    <col min="15633" max="15633" width="13.28515625" style="218" customWidth="1"/>
    <col min="15634" max="15870" width="9.140625" style="218"/>
    <col min="15871" max="15871" width="30.85546875" style="218" customWidth="1"/>
    <col min="15872" max="15872" width="9.7109375" style="218" customWidth="1"/>
    <col min="15873" max="15873" width="9.28515625" style="218" customWidth="1"/>
    <col min="15874" max="15874" width="9.42578125" style="218" bestFit="1" customWidth="1"/>
    <col min="15875" max="15876" width="9" style="218" customWidth="1"/>
    <col min="15877" max="15877" width="13" style="218" customWidth="1"/>
    <col min="15878" max="15878" width="10.85546875" style="218" customWidth="1"/>
    <col min="15879" max="15879" width="9.85546875" style="218" customWidth="1"/>
    <col min="15880" max="15880" width="8.85546875" style="218" customWidth="1"/>
    <col min="15881" max="15881" width="32.85546875" style="218" customWidth="1"/>
    <col min="15882" max="15882" width="9.140625" style="218"/>
    <col min="15883" max="15883" width="39.7109375" style="218" customWidth="1"/>
    <col min="15884" max="15884" width="12.85546875" style="218" bestFit="1" customWidth="1"/>
    <col min="15885" max="15885" width="12.140625" style="218" bestFit="1" customWidth="1"/>
    <col min="15886" max="15886" width="12.85546875" style="218" bestFit="1" customWidth="1"/>
    <col min="15887" max="15887" width="11.7109375" style="218" customWidth="1"/>
    <col min="15888" max="15888" width="12.85546875" style="218" bestFit="1" customWidth="1"/>
    <col min="15889" max="15889" width="13.28515625" style="218" customWidth="1"/>
    <col min="15890" max="16126" width="9.140625" style="218"/>
    <col min="16127" max="16127" width="30.85546875" style="218" customWidth="1"/>
    <col min="16128" max="16128" width="9.7109375" style="218" customWidth="1"/>
    <col min="16129" max="16129" width="9.28515625" style="218" customWidth="1"/>
    <col min="16130" max="16130" width="9.42578125" style="218" bestFit="1" customWidth="1"/>
    <col min="16131" max="16132" width="9" style="218" customWidth="1"/>
    <col min="16133" max="16133" width="13" style="218" customWidth="1"/>
    <col min="16134" max="16134" width="10.85546875" style="218" customWidth="1"/>
    <col min="16135" max="16135" width="9.85546875" style="218" customWidth="1"/>
    <col min="16136" max="16136" width="8.85546875" style="218" customWidth="1"/>
    <col min="16137" max="16137" width="32.85546875" style="218" customWidth="1"/>
    <col min="16138" max="16138" width="9.140625" style="218"/>
    <col min="16139" max="16139" width="39.7109375" style="218" customWidth="1"/>
    <col min="16140" max="16140" width="12.85546875" style="218" bestFit="1" customWidth="1"/>
    <col min="16141" max="16141" width="12.140625" style="218" bestFit="1" customWidth="1"/>
    <col min="16142" max="16142" width="12.85546875" style="218" bestFit="1" customWidth="1"/>
    <col min="16143" max="16143" width="11.7109375" style="218" customWidth="1"/>
    <col min="16144" max="16144" width="12.85546875" style="218" bestFit="1" customWidth="1"/>
    <col min="16145" max="16145" width="13.28515625" style="218" customWidth="1"/>
    <col min="16146" max="16384" width="9.140625" style="218"/>
  </cols>
  <sheetData>
    <row r="1" spans="1:17" s="216" customFormat="1" ht="28.5" customHeight="1">
      <c r="A1" s="215"/>
      <c r="B1" s="241"/>
      <c r="C1" s="241"/>
      <c r="D1" s="242" t="s">
        <v>169</v>
      </c>
      <c r="E1" s="242"/>
      <c r="F1" s="242"/>
      <c r="G1" s="242"/>
      <c r="H1" s="242"/>
      <c r="I1" s="215"/>
      <c r="K1" s="224" t="s">
        <v>11</v>
      </c>
      <c r="L1" s="241"/>
      <c r="M1" s="241"/>
      <c r="N1" s="241"/>
      <c r="O1" s="241"/>
      <c r="P1" s="241"/>
      <c r="Q1" s="241"/>
    </row>
    <row r="2" spans="1:17">
      <c r="A2" s="218" t="s">
        <v>11</v>
      </c>
      <c r="K2" s="218" t="s">
        <v>11</v>
      </c>
    </row>
    <row r="3" spans="1:17" s="216" customFormat="1" ht="34.5" customHeight="1">
      <c r="A3" s="95" t="s">
        <v>14</v>
      </c>
      <c r="B3" s="243" t="s">
        <v>193</v>
      </c>
      <c r="C3" s="243"/>
      <c r="D3" s="243"/>
      <c r="E3" s="243"/>
      <c r="F3" s="243"/>
      <c r="G3" s="96"/>
      <c r="H3" s="96" t="s">
        <v>190</v>
      </c>
      <c r="I3" s="96" t="s">
        <v>168</v>
      </c>
      <c r="J3" s="95"/>
      <c r="K3" s="95" t="s">
        <v>14</v>
      </c>
      <c r="L3" s="243" t="s">
        <v>194</v>
      </c>
      <c r="M3" s="243"/>
      <c r="N3" s="243"/>
      <c r="O3" s="243"/>
      <c r="P3" s="243"/>
      <c r="Q3" s="215"/>
    </row>
    <row r="4" spans="1:17" s="217" customFormat="1" ht="19.5" customHeight="1">
      <c r="A4" s="217" t="s">
        <v>15</v>
      </c>
      <c r="B4" s="217" t="s">
        <v>71</v>
      </c>
      <c r="C4" s="217" t="s">
        <v>74</v>
      </c>
      <c r="D4" s="217" t="s">
        <v>75</v>
      </c>
      <c r="E4" s="217" t="s">
        <v>76</v>
      </c>
      <c r="F4" s="217" t="s">
        <v>77</v>
      </c>
      <c r="G4" s="222" t="s">
        <v>199</v>
      </c>
      <c r="K4" s="217" t="s">
        <v>15</v>
      </c>
      <c r="L4" s="222" t="s">
        <v>71</v>
      </c>
      <c r="M4" s="222" t="s">
        <v>74</v>
      </c>
      <c r="N4" s="222" t="s">
        <v>75</v>
      </c>
      <c r="O4" s="222" t="s">
        <v>76</v>
      </c>
      <c r="P4" s="222" t="s">
        <v>77</v>
      </c>
      <c r="Q4" s="222" t="s">
        <v>195</v>
      </c>
    </row>
    <row r="6" spans="1:17" s="216" customFormat="1">
      <c r="A6" s="244" t="s">
        <v>172</v>
      </c>
      <c r="B6" s="245"/>
      <c r="C6" s="245"/>
      <c r="D6" s="245"/>
      <c r="E6" s="245"/>
      <c r="F6" s="245"/>
      <c r="G6" s="245"/>
      <c r="H6" s="245"/>
      <c r="I6" s="214"/>
      <c r="K6" s="244" t="s">
        <v>70</v>
      </c>
      <c r="L6" s="245"/>
      <c r="M6" s="245"/>
      <c r="N6" s="245"/>
      <c r="O6" s="245"/>
      <c r="P6" s="245"/>
      <c r="Q6" s="245"/>
    </row>
    <row r="7" spans="1:17">
      <c r="A7" s="218" t="s">
        <v>68</v>
      </c>
      <c r="B7" s="218">
        <v>2500</v>
      </c>
      <c r="C7" s="223">
        <v>2500</v>
      </c>
      <c r="D7" s="223">
        <v>2500</v>
      </c>
      <c r="E7" s="218">
        <v>500</v>
      </c>
      <c r="F7" s="218">
        <v>500</v>
      </c>
      <c r="G7" s="89">
        <f t="shared" ref="G7:G15" si="0">B7+C7+D7+E7+F7</f>
        <v>8500</v>
      </c>
      <c r="H7" s="218">
        <f>'All found Costs '!C4</f>
        <v>30</v>
      </c>
      <c r="K7" s="218" t="s">
        <v>68</v>
      </c>
      <c r="L7" s="7">
        <f>H7*B7</f>
        <v>75000</v>
      </c>
      <c r="M7" s="7">
        <f t="shared" ref="M7:P7" si="1">$H$7*C7</f>
        <v>75000</v>
      </c>
      <c r="N7" s="7">
        <f t="shared" si="1"/>
        <v>75000</v>
      </c>
      <c r="O7" s="7">
        <f t="shared" si="1"/>
        <v>15000</v>
      </c>
      <c r="P7" s="7">
        <f t="shared" si="1"/>
        <v>15000</v>
      </c>
      <c r="Q7" s="7">
        <f>L7+M7+N7+O7+P7</f>
        <v>255000</v>
      </c>
    </row>
    <row r="8" spans="1:17">
      <c r="A8" s="218" t="s">
        <v>69</v>
      </c>
      <c r="G8" s="89"/>
      <c r="K8" s="218" t="s">
        <v>69</v>
      </c>
      <c r="L8" s="7"/>
      <c r="M8" s="7"/>
      <c r="N8" s="7"/>
      <c r="O8" s="7"/>
      <c r="P8" s="7"/>
      <c r="Q8" s="7">
        <f t="shared" ref="Q8:Q15" si="2">L8+M8+N8+O8+P8</f>
        <v>0</v>
      </c>
    </row>
    <row r="9" spans="1:17" s="221" customFormat="1">
      <c r="A9" s="228" t="s">
        <v>186</v>
      </c>
      <c r="B9" s="221">
        <v>5000</v>
      </c>
      <c r="C9" s="221">
        <v>2500</v>
      </c>
      <c r="D9" s="221">
        <v>1000</v>
      </c>
      <c r="E9" s="221">
        <v>1000</v>
      </c>
      <c r="F9" s="221">
        <v>1000</v>
      </c>
      <c r="G9" s="89">
        <f t="shared" si="0"/>
        <v>10500</v>
      </c>
      <c r="H9" s="221">
        <f>'All found Costs '!C5</f>
        <v>55</v>
      </c>
      <c r="K9" s="228" t="s">
        <v>186</v>
      </c>
      <c r="L9" s="7">
        <f>$H9*B9</f>
        <v>275000</v>
      </c>
      <c r="M9" s="7">
        <f t="shared" ref="M9:P9" si="3">$H9*C9</f>
        <v>137500</v>
      </c>
      <c r="N9" s="7">
        <f t="shared" si="3"/>
        <v>55000</v>
      </c>
      <c r="O9" s="7">
        <f t="shared" si="3"/>
        <v>55000</v>
      </c>
      <c r="P9" s="7">
        <f t="shared" si="3"/>
        <v>55000</v>
      </c>
      <c r="Q9" s="7">
        <f t="shared" si="2"/>
        <v>577500</v>
      </c>
    </row>
    <row r="10" spans="1:17" s="221" customFormat="1">
      <c r="A10" s="228" t="s">
        <v>185</v>
      </c>
      <c r="C10" s="221">
        <v>5000</v>
      </c>
      <c r="D10" s="221">
        <v>2000</v>
      </c>
      <c r="E10" s="221">
        <v>3000</v>
      </c>
      <c r="F10" s="221">
        <v>0</v>
      </c>
      <c r="G10" s="89">
        <f t="shared" si="0"/>
        <v>10000</v>
      </c>
      <c r="H10" s="221">
        <f>'All found Costs '!C5</f>
        <v>55</v>
      </c>
      <c r="K10" s="228" t="s">
        <v>185</v>
      </c>
      <c r="L10" s="7">
        <f t="shared" ref="L10" si="4">$H10*B10</f>
        <v>0</v>
      </c>
      <c r="M10" s="7">
        <f t="shared" ref="M10" si="5">$H10*C10</f>
        <v>275000</v>
      </c>
      <c r="N10" s="7">
        <f t="shared" ref="N10" si="6">$H10*D10</f>
        <v>110000</v>
      </c>
      <c r="O10" s="7">
        <f t="shared" ref="O10" si="7">$H10*E10</f>
        <v>165000</v>
      </c>
      <c r="P10" s="7">
        <f t="shared" ref="P10:P15" si="8">$H10*F10</f>
        <v>0</v>
      </c>
      <c r="Q10" s="7">
        <f t="shared" si="2"/>
        <v>550000</v>
      </c>
    </row>
    <row r="11" spans="1:17" s="223" customFormat="1">
      <c r="A11" s="228" t="s">
        <v>200</v>
      </c>
      <c r="G11" s="89"/>
      <c r="K11" s="228"/>
      <c r="L11" s="7"/>
      <c r="M11" s="7"/>
      <c r="N11" s="7"/>
      <c r="O11" s="7"/>
      <c r="P11" s="7"/>
      <c r="Q11" s="7"/>
    </row>
    <row r="12" spans="1:17" s="223" customFormat="1">
      <c r="A12" s="228" t="s">
        <v>201</v>
      </c>
      <c r="G12" s="89"/>
      <c r="K12" s="228"/>
      <c r="L12" s="7"/>
      <c r="M12" s="7"/>
      <c r="N12" s="7"/>
      <c r="O12" s="7"/>
      <c r="P12" s="7"/>
      <c r="Q12" s="7"/>
    </row>
    <row r="13" spans="1:17">
      <c r="A13" s="218" t="s">
        <v>16</v>
      </c>
      <c r="B13" s="218">
        <v>0</v>
      </c>
      <c r="C13" s="218">
        <v>0</v>
      </c>
      <c r="D13" s="218">
        <v>0</v>
      </c>
      <c r="E13" s="218">
        <v>1500</v>
      </c>
      <c r="F13" s="218">
        <v>2000</v>
      </c>
      <c r="G13" s="89">
        <f t="shared" si="0"/>
        <v>3500</v>
      </c>
      <c r="H13" s="218">
        <f>'All found Costs '!C6</f>
        <v>350</v>
      </c>
      <c r="I13" s="90"/>
      <c r="K13" s="218" t="s">
        <v>16</v>
      </c>
      <c r="L13" s="7">
        <f>$H13*B13</f>
        <v>0</v>
      </c>
      <c r="M13" s="7">
        <f t="shared" ref="M13:M15" si="9">$H13*C13</f>
        <v>0</v>
      </c>
      <c r="N13" s="7">
        <f t="shared" ref="N13:N15" si="10">$H13*D13</f>
        <v>0</v>
      </c>
      <c r="O13" s="7">
        <f t="shared" ref="O13:O15" si="11">$H13*E13</f>
        <v>525000</v>
      </c>
      <c r="P13" s="7">
        <f t="shared" si="8"/>
        <v>700000</v>
      </c>
      <c r="Q13" s="7">
        <f t="shared" si="2"/>
        <v>1225000</v>
      </c>
    </row>
    <row r="14" spans="1:17">
      <c r="A14" s="218" t="s">
        <v>17</v>
      </c>
      <c r="B14" s="218">
        <v>200</v>
      </c>
      <c r="C14" s="218">
        <v>200</v>
      </c>
      <c r="D14" s="218">
        <v>500</v>
      </c>
      <c r="E14" s="218">
        <v>500</v>
      </c>
      <c r="F14" s="218">
        <v>500</v>
      </c>
      <c r="G14" s="89">
        <f t="shared" si="0"/>
        <v>1900</v>
      </c>
      <c r="H14" s="218">
        <f>'All found Costs '!C7</f>
        <v>762</v>
      </c>
      <c r="I14" s="90"/>
      <c r="K14" s="218" t="s">
        <v>17</v>
      </c>
      <c r="L14" s="7">
        <f>$H14*B14</f>
        <v>152400</v>
      </c>
      <c r="M14" s="7">
        <f t="shared" si="9"/>
        <v>152400</v>
      </c>
      <c r="N14" s="7">
        <f t="shared" si="10"/>
        <v>381000</v>
      </c>
      <c r="O14" s="7">
        <f t="shared" si="11"/>
        <v>381000</v>
      </c>
      <c r="P14" s="7">
        <f t="shared" si="8"/>
        <v>381000</v>
      </c>
      <c r="Q14" s="7">
        <f t="shared" si="2"/>
        <v>1447800</v>
      </c>
    </row>
    <row r="15" spans="1:17">
      <c r="A15" s="218" t="s">
        <v>174</v>
      </c>
      <c r="B15" s="91">
        <v>500000</v>
      </c>
      <c r="C15" s="89">
        <v>1000000</v>
      </c>
      <c r="D15" s="89">
        <v>1000000</v>
      </c>
      <c r="E15" s="89">
        <v>1000000</v>
      </c>
      <c r="F15" s="89">
        <v>1000000</v>
      </c>
      <c r="G15" s="89">
        <f t="shared" si="0"/>
        <v>4500000</v>
      </c>
      <c r="H15" s="92">
        <f>'All found Costs '!C8</f>
        <v>0.56999999999999995</v>
      </c>
      <c r="I15" s="90"/>
      <c r="K15" s="218" t="s">
        <v>24</v>
      </c>
      <c r="L15" s="7">
        <f>$H15*B15</f>
        <v>285000</v>
      </c>
      <c r="M15" s="7">
        <f t="shared" si="9"/>
        <v>570000</v>
      </c>
      <c r="N15" s="7">
        <f t="shared" si="10"/>
        <v>570000</v>
      </c>
      <c r="O15" s="7">
        <f t="shared" si="11"/>
        <v>570000</v>
      </c>
      <c r="P15" s="7">
        <f t="shared" si="8"/>
        <v>570000</v>
      </c>
      <c r="Q15" s="7">
        <f t="shared" si="2"/>
        <v>2565000</v>
      </c>
    </row>
    <row r="16" spans="1:17">
      <c r="A16" s="218" t="s">
        <v>173</v>
      </c>
      <c r="B16" s="89">
        <v>1000000</v>
      </c>
      <c r="C16" s="89">
        <v>1000000</v>
      </c>
      <c r="D16" s="89">
        <v>1000000</v>
      </c>
      <c r="E16" s="89">
        <v>1000000</v>
      </c>
      <c r="F16" s="89">
        <v>1000000</v>
      </c>
      <c r="G16" s="89">
        <f>B16+C16+D16+E16+F16</f>
        <v>5000000</v>
      </c>
      <c r="H16" s="92">
        <v>0.21</v>
      </c>
      <c r="I16" s="92"/>
      <c r="L16" s="7"/>
      <c r="M16" s="7"/>
      <c r="N16" s="7"/>
      <c r="O16" s="7"/>
      <c r="P16" s="7"/>
      <c r="Q16" s="7"/>
    </row>
    <row r="18" spans="1:19" s="216" customFormat="1">
      <c r="A18" s="246" t="s">
        <v>175</v>
      </c>
      <c r="B18" s="247"/>
      <c r="C18" s="247"/>
      <c r="D18" s="247"/>
      <c r="E18" s="247"/>
      <c r="F18" s="247"/>
      <c r="G18" s="247">
        <v>8300</v>
      </c>
      <c r="H18" s="247"/>
      <c r="I18" s="219"/>
      <c r="J18" s="216" t="s">
        <v>11</v>
      </c>
      <c r="K18" s="246" t="s">
        <v>22</v>
      </c>
      <c r="L18" s="247"/>
      <c r="M18" s="247"/>
      <c r="N18" s="247"/>
      <c r="O18" s="247"/>
      <c r="P18" s="247"/>
      <c r="Q18" s="247"/>
    </row>
    <row r="19" spans="1:19">
      <c r="A19" s="218" t="s">
        <v>69</v>
      </c>
      <c r="B19" s="218">
        <v>2500</v>
      </c>
      <c r="C19" s="223">
        <v>2500</v>
      </c>
      <c r="D19" s="223">
        <v>2500</v>
      </c>
      <c r="E19" s="223">
        <v>2500</v>
      </c>
      <c r="F19" s="223">
        <v>2500</v>
      </c>
      <c r="G19" s="89">
        <f t="shared" ref="G19:G24" si="12">B19+C19+D19+E19+F19</f>
        <v>12500</v>
      </c>
      <c r="H19" s="218">
        <f>'All found Costs '!C11</f>
        <v>30</v>
      </c>
      <c r="K19" s="218" t="s">
        <v>69</v>
      </c>
      <c r="L19" s="7">
        <f>$H19*B19</f>
        <v>75000</v>
      </c>
      <c r="M19" s="7">
        <f t="shared" ref="M19:M23" si="13">$H19*C19</f>
        <v>75000</v>
      </c>
      <c r="N19" s="7">
        <f t="shared" ref="N19:N23" si="14">$H19*D19</f>
        <v>75000</v>
      </c>
      <c r="O19" s="7">
        <f t="shared" ref="O19:O23" si="15">$H19*E19</f>
        <v>75000</v>
      </c>
      <c r="P19" s="7">
        <f t="shared" ref="P19:P23" si="16">$H19*F19</f>
        <v>75000</v>
      </c>
      <c r="Q19" s="7">
        <f>L19+M19+N19+O19+P19</f>
        <v>375000</v>
      </c>
    </row>
    <row r="20" spans="1:19">
      <c r="A20" s="218" t="s">
        <v>66</v>
      </c>
      <c r="B20" s="218">
        <v>0</v>
      </c>
      <c r="C20" s="218">
        <v>0</v>
      </c>
      <c r="D20" s="218">
        <v>0</v>
      </c>
      <c r="E20" s="218">
        <v>0</v>
      </c>
      <c r="F20" s="218">
        <v>0</v>
      </c>
      <c r="G20" s="89">
        <v>0</v>
      </c>
      <c r="H20" s="218">
        <f>'All found Costs '!C12</f>
        <v>800</v>
      </c>
      <c r="K20" s="218" t="s">
        <v>66</v>
      </c>
      <c r="L20" s="7">
        <f t="shared" ref="L20:L23" si="17">$H20*B20</f>
        <v>0</v>
      </c>
      <c r="M20" s="7">
        <f t="shared" si="13"/>
        <v>0</v>
      </c>
      <c r="N20" s="7">
        <f t="shared" si="14"/>
        <v>0</v>
      </c>
      <c r="O20" s="7">
        <f t="shared" si="15"/>
        <v>0</v>
      </c>
      <c r="P20" s="7">
        <f t="shared" si="16"/>
        <v>0</v>
      </c>
      <c r="Q20" s="7">
        <f t="shared" ref="Q20:Q23" si="18">L20+M20+N20+O20+P20</f>
        <v>0</v>
      </c>
    </row>
    <row r="21" spans="1:19">
      <c r="A21" s="218" t="s">
        <v>67</v>
      </c>
      <c r="B21" s="218">
        <v>500</v>
      </c>
      <c r="C21" s="218">
        <v>750</v>
      </c>
      <c r="D21" s="218">
        <v>1000</v>
      </c>
      <c r="E21" s="218">
        <v>1000</v>
      </c>
      <c r="F21" s="218">
        <v>1000</v>
      </c>
      <c r="G21" s="89">
        <f t="shared" si="12"/>
        <v>4250</v>
      </c>
      <c r="H21" s="218">
        <f>'All found Costs '!C13</f>
        <v>1500</v>
      </c>
      <c r="K21" s="218" t="s">
        <v>67</v>
      </c>
      <c r="L21" s="7">
        <f t="shared" si="17"/>
        <v>750000</v>
      </c>
      <c r="M21" s="7">
        <f t="shared" si="13"/>
        <v>1125000</v>
      </c>
      <c r="N21" s="7">
        <f t="shared" si="14"/>
        <v>1500000</v>
      </c>
      <c r="O21" s="7">
        <f t="shared" si="15"/>
        <v>1500000</v>
      </c>
      <c r="P21" s="7">
        <f t="shared" si="16"/>
        <v>1500000</v>
      </c>
      <c r="Q21" s="7">
        <f t="shared" si="18"/>
        <v>6375000</v>
      </c>
    </row>
    <row r="22" spans="1:19">
      <c r="A22" s="218" t="s">
        <v>18</v>
      </c>
      <c r="B22" s="218">
        <v>600</v>
      </c>
      <c r="C22" s="218">
        <v>600</v>
      </c>
      <c r="D22" s="218">
        <v>600</v>
      </c>
      <c r="E22" s="218">
        <v>600</v>
      </c>
      <c r="F22" s="218">
        <v>600</v>
      </c>
      <c r="G22" s="89">
        <f t="shared" si="12"/>
        <v>3000</v>
      </c>
      <c r="H22" s="218">
        <f>'All found Costs '!C14</f>
        <v>220</v>
      </c>
      <c r="K22" s="218" t="s">
        <v>18</v>
      </c>
      <c r="L22" s="7">
        <f t="shared" si="17"/>
        <v>132000</v>
      </c>
      <c r="M22" s="7">
        <f t="shared" si="13"/>
        <v>132000</v>
      </c>
      <c r="N22" s="7">
        <f t="shared" si="14"/>
        <v>132000</v>
      </c>
      <c r="O22" s="7">
        <f t="shared" si="15"/>
        <v>132000</v>
      </c>
      <c r="P22" s="7">
        <f t="shared" si="16"/>
        <v>132000</v>
      </c>
      <c r="Q22" s="7">
        <f t="shared" si="18"/>
        <v>660000</v>
      </c>
    </row>
    <row r="23" spans="1:19">
      <c r="A23" s="218" t="s">
        <v>23</v>
      </c>
      <c r="G23" s="89">
        <f t="shared" si="12"/>
        <v>0</v>
      </c>
      <c r="K23" s="218" t="s">
        <v>23</v>
      </c>
      <c r="L23" s="7">
        <f t="shared" si="17"/>
        <v>0</v>
      </c>
      <c r="M23" s="7">
        <f t="shared" si="13"/>
        <v>0</v>
      </c>
      <c r="N23" s="7">
        <f t="shared" si="14"/>
        <v>0</v>
      </c>
      <c r="O23" s="7">
        <f t="shared" si="15"/>
        <v>0</v>
      </c>
      <c r="P23" s="7">
        <f t="shared" si="16"/>
        <v>0</v>
      </c>
      <c r="Q23" s="7">
        <f t="shared" si="18"/>
        <v>0</v>
      </c>
    </row>
    <row r="24" spans="1:19">
      <c r="G24" s="89">
        <f t="shared" si="12"/>
        <v>0</v>
      </c>
    </row>
    <row r="25" spans="1:19" s="216" customFormat="1" ht="12.75" customHeight="1">
      <c r="A25" s="248" t="s">
        <v>19</v>
      </c>
      <c r="B25" s="249"/>
      <c r="C25" s="249"/>
      <c r="D25" s="249"/>
      <c r="E25" s="249"/>
      <c r="F25" s="249"/>
      <c r="G25" s="249"/>
      <c r="H25" s="249"/>
      <c r="I25" s="220"/>
      <c r="K25" s="248" t="s">
        <v>19</v>
      </c>
      <c r="L25" s="249"/>
      <c r="M25" s="249"/>
      <c r="N25" s="249"/>
      <c r="O25" s="249"/>
      <c r="P25" s="249"/>
      <c r="Q25" s="249"/>
    </row>
    <row r="26" spans="1:19" ht="12.75" customHeight="1">
      <c r="A26" s="218" t="s">
        <v>176</v>
      </c>
      <c r="G26" s="89">
        <f t="shared" ref="G26:G27" si="19">B26+C26+D26+E26+F26</f>
        <v>0</v>
      </c>
      <c r="H26" s="223" t="s">
        <v>197</v>
      </c>
      <c r="K26" s="218" t="s">
        <v>20</v>
      </c>
      <c r="L26" s="7"/>
      <c r="M26" s="7"/>
      <c r="N26" s="7"/>
      <c r="O26" s="7"/>
      <c r="P26" s="7"/>
      <c r="Q26" s="7"/>
    </row>
    <row r="27" spans="1:19">
      <c r="A27" s="223" t="s">
        <v>202</v>
      </c>
      <c r="G27" s="89">
        <f t="shared" si="19"/>
        <v>0</v>
      </c>
      <c r="K27" s="223" t="s">
        <v>196</v>
      </c>
      <c r="L27" s="7">
        <f>B16*H16</f>
        <v>210000</v>
      </c>
      <c r="M27" s="7">
        <f>$H$16*C16</f>
        <v>210000</v>
      </c>
      <c r="N27" s="7">
        <f>$H$16*D16</f>
        <v>210000</v>
      </c>
      <c r="O27" s="7">
        <f>$H$16*E16</f>
        <v>210000</v>
      </c>
      <c r="P27" s="7">
        <f>$H$16*F16</f>
        <v>210000</v>
      </c>
      <c r="Q27" s="7">
        <f>H16*G16</f>
        <v>1050000</v>
      </c>
    </row>
    <row r="28" spans="1:19" s="223" customFormat="1">
      <c r="G28" s="89"/>
      <c r="L28" s="7"/>
      <c r="M28" s="7"/>
      <c r="N28" s="7"/>
      <c r="O28" s="7"/>
      <c r="P28" s="7"/>
      <c r="Q28" s="7"/>
    </row>
    <row r="29" spans="1:19" s="216" customFormat="1" ht="15" customHeight="1">
      <c r="A29" s="272" t="s">
        <v>199</v>
      </c>
      <c r="B29" s="272"/>
      <c r="C29" s="272"/>
      <c r="D29" s="272"/>
      <c r="E29" s="272"/>
      <c r="F29" s="272"/>
      <c r="G29" s="272"/>
      <c r="H29" s="272"/>
      <c r="I29" s="272"/>
      <c r="K29" s="272" t="s">
        <v>199</v>
      </c>
      <c r="L29" s="272"/>
      <c r="M29" s="272"/>
      <c r="N29" s="272"/>
      <c r="O29" s="272"/>
      <c r="P29" s="272"/>
      <c r="Q29" s="272"/>
      <c r="R29" s="270"/>
      <c r="S29" s="271"/>
    </row>
    <row r="31" spans="1:19" ht="15">
      <c r="A31" s="94"/>
      <c r="B31" s="93"/>
      <c r="C31" s="93"/>
      <c r="D31" s="93"/>
      <c r="E31" s="93"/>
      <c r="F31" s="93"/>
      <c r="G31" s="93"/>
      <c r="H31" s="93"/>
      <c r="K31" s="217" t="s">
        <v>21</v>
      </c>
      <c r="L31" s="240">
        <f>L7+L8+L9+L10+L13+L14+L15</f>
        <v>787400</v>
      </c>
      <c r="M31" s="240">
        <f t="shared" ref="M31:Q31" si="20">M7+M8+M9+M10+M13+M14+M15</f>
        <v>1209900</v>
      </c>
      <c r="N31" s="240">
        <f t="shared" si="20"/>
        <v>1191000</v>
      </c>
      <c r="O31" s="240">
        <f t="shared" si="20"/>
        <v>1711000</v>
      </c>
      <c r="P31" s="240">
        <f t="shared" si="20"/>
        <v>1721000</v>
      </c>
      <c r="Q31" s="240">
        <f t="shared" si="20"/>
        <v>6620300</v>
      </c>
    </row>
    <row r="32" spans="1:19" ht="15">
      <c r="A32" s="213" t="s">
        <v>73</v>
      </c>
      <c r="B32" s="93"/>
      <c r="C32" s="93"/>
      <c r="D32" s="93"/>
      <c r="E32" s="93"/>
      <c r="F32" s="93"/>
      <c r="G32" s="93"/>
      <c r="H32" s="93"/>
    </row>
    <row r="33" spans="1:11" ht="14.25" customHeight="1">
      <c r="A33" s="93"/>
      <c r="B33" s="93"/>
      <c r="C33" s="93"/>
      <c r="D33" s="93"/>
      <c r="E33" s="93"/>
      <c r="F33" s="93"/>
      <c r="G33" s="93"/>
      <c r="H33" s="93"/>
      <c r="I33" s="93"/>
      <c r="J33" s="218" t="s">
        <v>11</v>
      </c>
    </row>
    <row r="34" spans="1:11" ht="15">
      <c r="A34" s="93"/>
      <c r="B34" s="93"/>
      <c r="C34" s="93"/>
      <c r="D34" s="93"/>
      <c r="E34" s="93"/>
      <c r="F34" s="93"/>
      <c r="G34" s="93"/>
      <c r="H34" s="93"/>
      <c r="I34" s="93"/>
      <c r="K34" s="213" t="s">
        <v>73</v>
      </c>
    </row>
    <row r="35" spans="1:11" ht="15">
      <c r="A35" s="93"/>
      <c r="B35" s="93"/>
      <c r="C35" s="93"/>
      <c r="D35" s="93"/>
      <c r="E35" s="93"/>
      <c r="F35" s="93"/>
      <c r="G35" s="93"/>
      <c r="H35" s="93"/>
      <c r="I35" s="93"/>
      <c r="K35" s="93"/>
    </row>
    <row r="36" spans="1:11" ht="15">
      <c r="A36" s="93"/>
      <c r="B36" s="93"/>
      <c r="C36" s="93"/>
      <c r="D36" s="93"/>
      <c r="E36" s="93"/>
      <c r="F36" s="93"/>
      <c r="G36" s="93"/>
      <c r="H36" s="93"/>
      <c r="I36" s="93"/>
    </row>
    <row r="37" spans="1:11" ht="15">
      <c r="A37" s="93"/>
      <c r="B37" s="93"/>
      <c r="C37" s="93"/>
      <c r="D37" s="93"/>
      <c r="E37" s="93"/>
      <c r="F37" s="93"/>
      <c r="G37" s="93"/>
      <c r="H37" s="93"/>
      <c r="I37" s="93"/>
    </row>
    <row r="38" spans="1:11" ht="15">
      <c r="A38" s="93"/>
      <c r="B38" s="93"/>
      <c r="C38" s="93"/>
      <c r="D38" s="93"/>
      <c r="E38" s="93"/>
      <c r="F38" s="93"/>
      <c r="G38" s="93"/>
      <c r="H38" s="93"/>
      <c r="I38" s="93"/>
    </row>
    <row r="39" spans="1:11" ht="15">
      <c r="A39" s="93"/>
      <c r="B39" s="93"/>
      <c r="C39" s="93"/>
      <c r="D39" s="93"/>
      <c r="E39" s="93"/>
      <c r="F39" s="93"/>
      <c r="G39" s="93"/>
      <c r="H39" s="93"/>
      <c r="I39" s="93"/>
    </row>
    <row r="40" spans="1:11" ht="15">
      <c r="A40" s="93"/>
      <c r="B40" s="93"/>
      <c r="C40" s="93"/>
      <c r="D40" s="93"/>
      <c r="E40" s="93"/>
      <c r="F40" s="93"/>
      <c r="G40" s="93"/>
      <c r="H40" s="93"/>
      <c r="I40" s="93"/>
    </row>
    <row r="41" spans="1:11" ht="15">
      <c r="A41" s="93"/>
      <c r="B41" s="93"/>
      <c r="C41" s="93"/>
      <c r="D41" s="93"/>
      <c r="E41" s="93"/>
      <c r="F41" s="93"/>
      <c r="G41" s="93"/>
      <c r="H41" s="93"/>
      <c r="I41" s="93"/>
    </row>
    <row r="42" spans="1:11" ht="15">
      <c r="A42" s="93"/>
      <c r="B42" s="93"/>
      <c r="C42" s="93"/>
      <c r="D42" s="93"/>
      <c r="E42" s="93"/>
      <c r="F42" s="93"/>
      <c r="G42" s="93"/>
      <c r="H42" s="93"/>
      <c r="I42" s="93"/>
    </row>
    <row r="43" spans="1:11" ht="15">
      <c r="A43" s="93"/>
      <c r="B43" s="93"/>
      <c r="C43" s="93"/>
      <c r="D43" s="93"/>
      <c r="E43" s="93"/>
      <c r="F43" s="93"/>
      <c r="G43" s="93"/>
      <c r="H43" s="93"/>
      <c r="I43" s="93"/>
    </row>
    <row r="44" spans="1:11" ht="15">
      <c r="A44" s="93"/>
      <c r="B44" s="93"/>
      <c r="C44" s="93"/>
      <c r="D44" s="93"/>
      <c r="E44" s="93"/>
      <c r="F44" s="93"/>
      <c r="G44" s="93"/>
      <c r="H44" s="93"/>
      <c r="I44" s="93"/>
    </row>
    <row r="45" spans="1:11" ht="15">
      <c r="A45" s="93"/>
      <c r="B45" s="93"/>
      <c r="C45" s="93"/>
      <c r="D45" s="93"/>
      <c r="E45" s="93"/>
      <c r="F45" s="93"/>
      <c r="G45" s="93"/>
      <c r="H45" s="93"/>
      <c r="I45" s="93"/>
    </row>
    <row r="46" spans="1:11" ht="15">
      <c r="A46" s="93"/>
      <c r="B46" s="93"/>
      <c r="C46" s="93"/>
      <c r="D46" s="93"/>
      <c r="E46" s="93"/>
      <c r="F46" s="93"/>
      <c r="G46" s="93"/>
      <c r="H46" s="93"/>
      <c r="I46" s="93"/>
    </row>
    <row r="47" spans="1:11" ht="15">
      <c r="A47" s="93"/>
      <c r="B47" s="93"/>
      <c r="C47" s="93"/>
      <c r="D47" s="93"/>
      <c r="E47" s="93"/>
      <c r="F47" s="93"/>
      <c r="G47" s="93"/>
      <c r="H47" s="93"/>
      <c r="I47" s="93"/>
    </row>
    <row r="48" spans="1:11" ht="15">
      <c r="A48" s="93"/>
      <c r="B48" s="93"/>
      <c r="C48" s="93"/>
      <c r="D48" s="93"/>
      <c r="E48" s="93"/>
      <c r="F48" s="93"/>
      <c r="G48" s="93"/>
      <c r="H48" s="93"/>
      <c r="I48" s="93"/>
    </row>
    <row r="49" spans="1:9" ht="15">
      <c r="A49" s="93"/>
      <c r="B49" s="93"/>
      <c r="C49" s="93"/>
      <c r="D49" s="93"/>
      <c r="E49" s="93"/>
      <c r="F49" s="93"/>
      <c r="G49" s="93"/>
      <c r="H49" s="93"/>
      <c r="I49" s="93"/>
    </row>
    <row r="50" spans="1:9" ht="15">
      <c r="A50" s="93"/>
      <c r="B50" s="93"/>
      <c r="C50" s="93"/>
      <c r="D50" s="93"/>
      <c r="E50" s="93"/>
      <c r="F50" s="93"/>
      <c r="G50" s="93"/>
      <c r="H50" s="93"/>
      <c r="I50" s="93"/>
    </row>
    <row r="51" spans="1:9" ht="15">
      <c r="I51" s="93"/>
    </row>
    <row r="52" spans="1:9" ht="15">
      <c r="I52" s="93"/>
    </row>
  </sheetData>
  <mergeCells count="12">
    <mergeCell ref="A6:H6"/>
    <mergeCell ref="K6:Q6"/>
    <mergeCell ref="A18:H18"/>
    <mergeCell ref="K18:Q18"/>
    <mergeCell ref="A25:H25"/>
    <mergeCell ref="K25:Q25"/>
    <mergeCell ref="B1:C1"/>
    <mergeCell ref="D1:H1"/>
    <mergeCell ref="L1:M1"/>
    <mergeCell ref="N1:Q1"/>
    <mergeCell ref="B3:F3"/>
    <mergeCell ref="L3:P3"/>
  </mergeCells>
  <pageMargins left="0.70866141732283472" right="0.70866141732283472" top="0.74803149606299213" bottom="0.74803149606299213" header="0.31496062992125984" footer="0.31496062992125984"/>
  <pageSetup paperSize="5" scale="76"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AM92"/>
  <sheetViews>
    <sheetView showGridLines="0" topLeftCell="A67" zoomScaleNormal="100" workbookViewId="0">
      <selection sqref="A1:U1"/>
    </sheetView>
  </sheetViews>
  <sheetFormatPr defaultRowHeight="15"/>
  <cols>
    <col min="1" max="1" width="19.28515625" customWidth="1"/>
    <col min="2" max="2" width="12.42578125" style="3" customWidth="1"/>
    <col min="3" max="4" width="11" customWidth="1"/>
    <col min="5" max="5" width="10.5703125" customWidth="1"/>
    <col min="6" max="6" width="14.140625" customWidth="1"/>
    <col min="7" max="7" width="9.42578125" style="6" customWidth="1"/>
    <col min="8" max="8" width="9.7109375" customWidth="1"/>
    <col min="9" max="9" width="7.85546875" style="6" customWidth="1"/>
    <col min="10" max="10" width="10.28515625" customWidth="1"/>
    <col min="11" max="11" width="6.7109375" customWidth="1"/>
    <col min="12" max="12" width="10.5703125" style="6" customWidth="1"/>
    <col min="13" max="13" width="10.5703125" customWidth="1"/>
    <col min="14" max="14" width="6.7109375" customWidth="1"/>
    <col min="15" max="15" width="9.85546875" style="6" customWidth="1"/>
    <col min="16" max="16" width="10" customWidth="1"/>
    <col min="17" max="17" width="6.7109375" customWidth="1"/>
    <col min="18" max="18" width="11" style="6" customWidth="1"/>
    <col min="19" max="19" width="11.140625" customWidth="1"/>
    <col min="20" max="20" width="8.140625" customWidth="1"/>
    <col min="21" max="21" width="11.85546875" style="6" customWidth="1"/>
    <col min="22" max="22" width="11.140625" style="11" customWidth="1"/>
    <col min="23" max="23" width="7.7109375" customWidth="1"/>
    <col min="24" max="24" width="17.42578125" customWidth="1"/>
    <col min="25" max="25" width="9.5703125" customWidth="1"/>
    <col min="26" max="26" width="8" customWidth="1"/>
    <col min="27" max="27" width="9.42578125" bestFit="1" customWidth="1"/>
    <col min="28" max="34" width="9.42578125" customWidth="1"/>
    <col min="35" max="36" width="9.42578125" style="16" customWidth="1"/>
    <col min="37" max="37" width="25" style="11" customWidth="1"/>
    <col min="38" max="38" width="24.42578125" customWidth="1"/>
    <col min="39" max="39" width="9.85546875" bestFit="1" customWidth="1"/>
    <col min="40" max="40" width="9.28515625" bestFit="1" customWidth="1"/>
  </cols>
  <sheetData>
    <row r="1" spans="1:39" s="1" customFormat="1" ht="60" customHeight="1">
      <c r="A1" s="250" t="s">
        <v>32</v>
      </c>
      <c r="B1" s="251"/>
      <c r="C1" s="251"/>
      <c r="D1" s="251"/>
      <c r="E1" s="251"/>
      <c r="F1" s="251"/>
      <c r="G1" s="251"/>
      <c r="H1" s="251"/>
      <c r="I1" s="251"/>
      <c r="J1" s="251"/>
      <c r="K1" s="251"/>
      <c r="L1" s="251"/>
      <c r="M1" s="251"/>
      <c r="N1" s="251"/>
      <c r="O1" s="251"/>
      <c r="P1" s="251"/>
      <c r="Q1" s="251"/>
      <c r="R1" s="251"/>
      <c r="S1" s="251"/>
      <c r="T1" s="251"/>
      <c r="U1" s="251"/>
      <c r="V1" s="46"/>
      <c r="W1" s="46"/>
      <c r="X1" s="46"/>
      <c r="Y1" s="46"/>
      <c r="Z1" s="46"/>
      <c r="AA1" s="46"/>
      <c r="AB1" s="46"/>
      <c r="AC1" s="46"/>
      <c r="AD1" s="46"/>
      <c r="AE1" s="46"/>
      <c r="AF1" s="46"/>
      <c r="AG1" s="46"/>
      <c r="AH1" s="46"/>
      <c r="AI1" s="46"/>
      <c r="AJ1" s="46"/>
      <c r="AK1" s="46"/>
    </row>
    <row r="2" spans="1:39" s="38" customFormat="1" ht="52.5" customHeight="1">
      <c r="A2" s="254" t="s">
        <v>51</v>
      </c>
      <c r="B2" s="254"/>
      <c r="C2" s="254"/>
      <c r="D2" s="254"/>
      <c r="E2" s="254"/>
      <c r="F2" s="254"/>
      <c r="G2" s="254"/>
      <c r="H2" s="254"/>
      <c r="I2" s="254"/>
      <c r="J2" s="254"/>
      <c r="K2" s="254"/>
      <c r="L2" s="254"/>
      <c r="M2" s="254"/>
      <c r="N2" s="254"/>
      <c r="O2" s="254"/>
      <c r="P2" s="254"/>
      <c r="Q2" s="254"/>
      <c r="R2" s="254"/>
      <c r="S2" s="255"/>
      <c r="T2" s="255"/>
      <c r="U2" s="255"/>
      <c r="V2" s="255"/>
      <c r="W2" s="255"/>
      <c r="X2" s="255"/>
      <c r="Y2" s="36"/>
      <c r="Z2" s="36"/>
      <c r="AA2" s="36"/>
      <c r="AB2" s="36"/>
      <c r="AC2" s="36"/>
      <c r="AD2" s="36"/>
      <c r="AE2" s="36"/>
      <c r="AF2" s="36"/>
      <c r="AG2" s="36"/>
      <c r="AH2" s="36"/>
      <c r="AI2" s="36"/>
      <c r="AJ2" s="37"/>
    </row>
    <row r="3" spans="1:39" s="2" customFormat="1" ht="41.25" customHeight="1">
      <c r="B3" s="39"/>
      <c r="U3" s="82"/>
      <c r="V3" s="25"/>
      <c r="AI3" s="20"/>
      <c r="AJ3" s="25"/>
    </row>
    <row r="4" spans="1:39" s="40" customFormat="1" ht="47.25" customHeight="1">
      <c r="A4" s="253" t="s">
        <v>170</v>
      </c>
      <c r="B4" s="253" t="s">
        <v>1</v>
      </c>
      <c r="C4" s="84" t="s">
        <v>50</v>
      </c>
      <c r="D4" s="29" t="s">
        <v>47</v>
      </c>
      <c r="E4" s="29" t="s">
        <v>58</v>
      </c>
      <c r="F4" s="227" t="s">
        <v>191</v>
      </c>
      <c r="G4" s="83" t="s">
        <v>8</v>
      </c>
      <c r="H4" s="29" t="s">
        <v>30</v>
      </c>
      <c r="I4" s="252" t="s">
        <v>59</v>
      </c>
      <c r="J4" s="252"/>
      <c r="K4" s="252"/>
      <c r="L4" s="252"/>
      <c r="M4" s="252"/>
      <c r="N4" s="252"/>
      <c r="O4" s="252" t="s">
        <v>61</v>
      </c>
      <c r="P4" s="252"/>
      <c r="Q4" s="29"/>
      <c r="R4" s="252" t="s">
        <v>45</v>
      </c>
      <c r="S4" s="252"/>
      <c r="T4" s="29"/>
      <c r="U4" s="252" t="s">
        <v>72</v>
      </c>
      <c r="V4" s="252"/>
      <c r="W4" s="29"/>
      <c r="X4" s="256" t="s">
        <v>39</v>
      </c>
      <c r="Y4" s="26"/>
      <c r="AM4" s="26"/>
    </row>
    <row r="5" spans="1:39" s="40" customFormat="1" ht="36.75" customHeight="1">
      <c r="A5" s="253"/>
      <c r="B5" s="253"/>
      <c r="C5" s="30" t="s">
        <v>33</v>
      </c>
      <c r="D5" s="31" t="s">
        <v>3</v>
      </c>
      <c r="E5" s="29"/>
      <c r="F5" s="29"/>
      <c r="G5" s="83"/>
      <c r="H5" s="29"/>
      <c r="I5" s="252" t="s">
        <v>189</v>
      </c>
      <c r="J5" s="252"/>
      <c r="K5" s="252"/>
      <c r="L5" s="252" t="s">
        <v>60</v>
      </c>
      <c r="M5" s="252"/>
      <c r="N5" s="252"/>
      <c r="O5" s="29"/>
      <c r="P5" s="29"/>
      <c r="Q5" s="29"/>
      <c r="R5" s="29"/>
      <c r="S5" s="29"/>
      <c r="T5" s="29"/>
      <c r="U5" s="85"/>
      <c r="V5" s="85"/>
      <c r="W5" s="29"/>
      <c r="X5" s="257"/>
      <c r="Y5" s="26"/>
      <c r="AM5" s="26"/>
    </row>
    <row r="6" spans="1:39" s="22" customFormat="1" ht="18" customHeight="1">
      <c r="A6" s="253"/>
      <c r="B6" s="253"/>
      <c r="C6" s="30" t="s">
        <v>48</v>
      </c>
      <c r="D6" s="31" t="s">
        <v>49</v>
      </c>
      <c r="E6" s="31" t="s">
        <v>2</v>
      </c>
      <c r="F6" s="21" t="s">
        <v>35</v>
      </c>
      <c r="G6" s="32" t="s">
        <v>2</v>
      </c>
      <c r="H6" s="31" t="s">
        <v>2</v>
      </c>
      <c r="I6" s="32" t="s">
        <v>42</v>
      </c>
      <c r="J6" s="31" t="s">
        <v>2</v>
      </c>
      <c r="K6" s="21" t="s">
        <v>12</v>
      </c>
      <c r="L6" s="32" t="s">
        <v>42</v>
      </c>
      <c r="M6" s="31" t="s">
        <v>2</v>
      </c>
      <c r="N6" s="21" t="s">
        <v>12</v>
      </c>
      <c r="O6" s="32" t="s">
        <v>42</v>
      </c>
      <c r="P6" s="31" t="s">
        <v>2</v>
      </c>
      <c r="Q6" s="21" t="s">
        <v>12</v>
      </c>
      <c r="R6" s="32" t="s">
        <v>42</v>
      </c>
      <c r="S6" s="31" t="s">
        <v>2</v>
      </c>
      <c r="T6" s="21" t="s">
        <v>12</v>
      </c>
      <c r="U6" s="32" t="s">
        <v>43</v>
      </c>
      <c r="V6" s="31" t="s">
        <v>2</v>
      </c>
      <c r="W6" s="21" t="s">
        <v>13</v>
      </c>
      <c r="X6" s="45" t="s">
        <v>2</v>
      </c>
      <c r="Y6" s="27"/>
      <c r="AM6" s="27"/>
    </row>
    <row r="7" spans="1:39" s="22" customFormat="1">
      <c r="C7" s="30"/>
      <c r="D7" s="31"/>
      <c r="E7" s="57"/>
      <c r="F7" s="58"/>
      <c r="G7" s="57"/>
      <c r="H7" s="57"/>
      <c r="I7" s="74"/>
      <c r="J7" s="57"/>
      <c r="K7" s="59"/>
      <c r="L7" s="74"/>
      <c r="M7" s="57"/>
      <c r="N7" s="59"/>
      <c r="O7" s="74"/>
      <c r="P7" s="57"/>
      <c r="Q7" s="59"/>
      <c r="R7" s="74"/>
      <c r="S7" s="57"/>
      <c r="T7" s="59"/>
      <c r="U7" s="74"/>
      <c r="V7" s="57"/>
      <c r="W7" s="59"/>
      <c r="X7" s="60"/>
      <c r="Y7" s="27"/>
      <c r="AM7" s="27"/>
    </row>
    <row r="8" spans="1:39" s="41" customFormat="1">
      <c r="A8" s="23" t="s">
        <v>31</v>
      </c>
      <c r="B8" s="22"/>
      <c r="C8" s="33"/>
      <c r="D8" s="34"/>
      <c r="E8" s="61"/>
      <c r="F8" s="12"/>
      <c r="G8" s="62"/>
      <c r="H8" s="61">
        <v>359000</v>
      </c>
      <c r="I8" s="75"/>
      <c r="J8" s="62"/>
      <c r="K8" s="12"/>
      <c r="L8" s="79"/>
      <c r="M8" s="61"/>
      <c r="N8" s="63"/>
      <c r="O8" s="79"/>
      <c r="P8" s="61"/>
      <c r="Q8" s="63"/>
      <c r="R8" s="79"/>
      <c r="S8" s="61"/>
      <c r="T8" s="63"/>
      <c r="U8" s="79"/>
      <c r="V8" s="61"/>
      <c r="W8" s="63"/>
      <c r="X8" s="60"/>
      <c r="Y8" s="27"/>
      <c r="AM8" s="27"/>
    </row>
    <row r="9" spans="1:39" s="22" customFormat="1">
      <c r="C9" s="30"/>
      <c r="D9" s="31"/>
      <c r="E9" s="57"/>
      <c r="F9" s="59"/>
      <c r="G9" s="57"/>
      <c r="H9" s="57"/>
      <c r="I9" s="74"/>
      <c r="J9" s="57"/>
      <c r="K9" s="59"/>
      <c r="L9" s="74"/>
      <c r="M9" s="57"/>
      <c r="N9" s="59"/>
      <c r="O9" s="74"/>
      <c r="P9" s="57"/>
      <c r="Q9" s="59"/>
      <c r="R9" s="74"/>
      <c r="S9" s="57"/>
      <c r="T9" s="59"/>
      <c r="U9" s="74"/>
      <c r="V9" s="57"/>
      <c r="W9" s="59"/>
      <c r="X9" s="60"/>
      <c r="Y9" s="27"/>
      <c r="AM9" s="27"/>
    </row>
    <row r="10" spans="1:39" s="2" customFormat="1">
      <c r="A10" s="24" t="s">
        <v>25</v>
      </c>
      <c r="B10" s="21" t="s">
        <v>0</v>
      </c>
      <c r="C10" s="9">
        <v>1200200</v>
      </c>
      <c r="D10" s="10">
        <v>2000000</v>
      </c>
      <c r="E10" s="62">
        <v>50000</v>
      </c>
      <c r="F10" s="47">
        <f>E10/X10</f>
        <v>7.1205393381316276E-2</v>
      </c>
      <c r="G10" s="62">
        <v>15000</v>
      </c>
      <c r="H10" s="62"/>
      <c r="I10" s="75"/>
      <c r="J10" s="62"/>
      <c r="K10" s="12"/>
      <c r="L10" s="75">
        <v>3500</v>
      </c>
      <c r="M10" s="62">
        <v>57750</v>
      </c>
      <c r="N10" s="12">
        <f>M10/L10</f>
        <v>16.5</v>
      </c>
      <c r="O10" s="75">
        <v>50</v>
      </c>
      <c r="P10" s="62">
        <v>25000</v>
      </c>
      <c r="Q10" s="12">
        <f>P10/O10</f>
        <v>500</v>
      </c>
      <c r="R10" s="75">
        <v>50</v>
      </c>
      <c r="S10" s="62">
        <v>25000</v>
      </c>
      <c r="T10" s="12">
        <f>S10/R10</f>
        <v>500</v>
      </c>
      <c r="U10" s="75">
        <v>1239315</v>
      </c>
      <c r="V10" s="62">
        <f>198000+331444</f>
        <v>529444</v>
      </c>
      <c r="W10" s="12">
        <f>V10/U10</f>
        <v>0.42720696513799961</v>
      </c>
      <c r="X10" s="52">
        <f>V10+S10+P10+M10+J10+H10+G10+E10</f>
        <v>702194</v>
      </c>
      <c r="Y10" s="28"/>
      <c r="AL10" s="20"/>
      <c r="AM10" s="28"/>
    </row>
    <row r="11" spans="1:39" s="2" customFormat="1">
      <c r="A11" s="24"/>
      <c r="B11" s="21" t="s">
        <v>10</v>
      </c>
      <c r="C11" s="9">
        <v>1076000</v>
      </c>
      <c r="D11" s="10">
        <v>1000000</v>
      </c>
      <c r="E11" s="62">
        <v>10000</v>
      </c>
      <c r="F11" s="47">
        <f t="shared" ref="F11:F23" si="0">E11/X11</f>
        <v>2.717391304347826E-2</v>
      </c>
      <c r="G11" s="62"/>
      <c r="H11" s="62"/>
      <c r="I11" s="75">
        <v>800</v>
      </c>
      <c r="J11" s="62">
        <v>13000</v>
      </c>
      <c r="K11" s="12">
        <f>J11/I11</f>
        <v>16.25</v>
      </c>
      <c r="L11" s="75">
        <v>4000</v>
      </c>
      <c r="M11" s="62">
        <v>45000</v>
      </c>
      <c r="N11" s="12">
        <f>M11/L11</f>
        <v>11.25</v>
      </c>
      <c r="O11" s="75">
        <v>313</v>
      </c>
      <c r="P11" s="62">
        <v>150000</v>
      </c>
      <c r="Q11" s="12">
        <f>P11/O11</f>
        <v>479.23322683706073</v>
      </c>
      <c r="R11" s="75">
        <v>313</v>
      </c>
      <c r="S11" s="62">
        <v>150000</v>
      </c>
      <c r="T11" s="12">
        <f>S11/R11</f>
        <v>479.23322683706073</v>
      </c>
      <c r="U11" s="75"/>
      <c r="V11" s="62"/>
      <c r="W11" s="12"/>
      <c r="X11" s="52">
        <f t="shared" ref="X11:X23" si="1">V11+S11+P11+M11+J11+H11+G11+E11</f>
        <v>368000</v>
      </c>
      <c r="Y11" s="14"/>
      <c r="AL11" s="20"/>
      <c r="AM11" s="14"/>
    </row>
    <row r="12" spans="1:39" s="2" customFormat="1">
      <c r="A12" s="20"/>
      <c r="B12" s="21" t="s">
        <v>6</v>
      </c>
      <c r="C12" s="9"/>
      <c r="D12" s="10"/>
      <c r="E12" s="62"/>
      <c r="F12" s="47">
        <f t="shared" si="0"/>
        <v>0</v>
      </c>
      <c r="G12" s="62"/>
      <c r="H12" s="62">
        <v>10000</v>
      </c>
      <c r="I12" s="75"/>
      <c r="J12" s="62"/>
      <c r="K12" s="12"/>
      <c r="L12" s="75"/>
      <c r="M12" s="62"/>
      <c r="N12" s="12"/>
      <c r="O12" s="75"/>
      <c r="P12" s="62"/>
      <c r="Q12" s="12"/>
      <c r="R12" s="75"/>
      <c r="S12" s="62"/>
      <c r="T12" s="12"/>
      <c r="U12" s="75"/>
      <c r="V12" s="62"/>
      <c r="W12" s="12"/>
      <c r="X12" s="52">
        <f t="shared" si="1"/>
        <v>10000</v>
      </c>
      <c r="Y12" s="14"/>
      <c r="AL12" s="20"/>
      <c r="AM12" s="14"/>
    </row>
    <row r="13" spans="1:39" s="2" customFormat="1">
      <c r="A13" s="20"/>
      <c r="B13" s="21" t="s">
        <v>28</v>
      </c>
      <c r="C13" s="9"/>
      <c r="D13" s="10"/>
      <c r="E13" s="62"/>
      <c r="F13" s="47"/>
      <c r="G13" s="62"/>
      <c r="H13" s="62"/>
      <c r="I13" s="75"/>
      <c r="J13" s="62"/>
      <c r="K13" s="12"/>
      <c r="L13" s="75"/>
      <c r="M13" s="62"/>
      <c r="N13" s="12"/>
      <c r="O13" s="75"/>
      <c r="P13" s="62"/>
      <c r="Q13" s="12"/>
      <c r="R13" s="75"/>
      <c r="S13" s="62"/>
      <c r="T13" s="12"/>
      <c r="U13" s="75"/>
      <c r="V13" s="62"/>
      <c r="W13" s="12"/>
      <c r="X13" s="52"/>
      <c r="Y13" s="14"/>
      <c r="AL13" s="20"/>
      <c r="AM13" s="14"/>
    </row>
    <row r="14" spans="1:39" s="2" customFormat="1">
      <c r="A14" s="20"/>
      <c r="B14" s="21"/>
      <c r="C14" s="9"/>
      <c r="D14" s="10"/>
      <c r="E14" s="62"/>
      <c r="F14" s="47"/>
      <c r="G14" s="62"/>
      <c r="H14" s="62"/>
      <c r="I14" s="75"/>
      <c r="J14" s="62"/>
      <c r="K14" s="12"/>
      <c r="L14" s="75"/>
      <c r="M14" s="62"/>
      <c r="N14" s="12"/>
      <c r="O14" s="75"/>
      <c r="P14" s="62"/>
      <c r="Q14" s="12"/>
      <c r="R14" s="75"/>
      <c r="S14" s="62"/>
      <c r="T14" s="12"/>
      <c r="U14" s="75"/>
      <c r="V14" s="62"/>
      <c r="W14" s="12"/>
      <c r="X14" s="52"/>
      <c r="Y14" s="14"/>
      <c r="AL14" s="20"/>
      <c r="AM14" s="14"/>
    </row>
    <row r="15" spans="1:39" s="2" customFormat="1">
      <c r="A15" s="24" t="s">
        <v>26</v>
      </c>
      <c r="B15" s="21" t="s">
        <v>0</v>
      </c>
      <c r="C15" s="9">
        <v>282300</v>
      </c>
      <c r="D15" s="10">
        <v>500000</v>
      </c>
      <c r="E15" s="62">
        <v>15000</v>
      </c>
      <c r="F15" s="47">
        <f t="shared" si="0"/>
        <v>9.6153846153846159E-2</v>
      </c>
      <c r="G15" s="62">
        <v>35000</v>
      </c>
      <c r="H15" s="62"/>
      <c r="I15" s="75"/>
      <c r="J15" s="62"/>
      <c r="K15" s="12"/>
      <c r="L15" s="75">
        <v>4000</v>
      </c>
      <c r="M15" s="62">
        <v>66000</v>
      </c>
      <c r="N15" s="12">
        <f t="shared" ref="N15:N16" si="2">M15/L15</f>
        <v>16.5</v>
      </c>
      <c r="O15" s="75">
        <v>200</v>
      </c>
      <c r="P15" s="62">
        <v>20000</v>
      </c>
      <c r="Q15" s="12">
        <f>P15/O15</f>
        <v>100</v>
      </c>
      <c r="R15" s="75">
        <v>200</v>
      </c>
      <c r="S15" s="62">
        <v>20000</v>
      </c>
      <c r="T15" s="12">
        <f>S15/R15</f>
        <v>100</v>
      </c>
      <c r="U15" s="75"/>
      <c r="V15" s="62"/>
      <c r="W15" s="12"/>
      <c r="X15" s="52">
        <f t="shared" si="1"/>
        <v>156000</v>
      </c>
      <c r="Y15" s="14"/>
      <c r="AL15" s="20"/>
      <c r="AM15" s="14"/>
    </row>
    <row r="16" spans="1:39" s="2" customFormat="1">
      <c r="A16" s="24"/>
      <c r="B16" s="21" t="s">
        <v>10</v>
      </c>
      <c r="C16" s="9">
        <v>165800</v>
      </c>
      <c r="D16" s="10">
        <v>3000000</v>
      </c>
      <c r="E16" s="62">
        <v>12000</v>
      </c>
      <c r="F16" s="47">
        <f t="shared" si="0"/>
        <v>4.1571398877572233E-2</v>
      </c>
      <c r="G16" s="62"/>
      <c r="H16" s="62">
        <v>30000</v>
      </c>
      <c r="I16" s="75">
        <v>3000</v>
      </c>
      <c r="J16" s="62">
        <v>90000</v>
      </c>
      <c r="K16" s="12">
        <f>J16/I16</f>
        <v>30</v>
      </c>
      <c r="L16" s="75">
        <f xml:space="preserve"> D16/1800*2+3000</f>
        <v>6333.3333333333339</v>
      </c>
      <c r="M16" s="62">
        <v>156660</v>
      </c>
      <c r="N16" s="12">
        <f t="shared" si="2"/>
        <v>24.735789473684207</v>
      </c>
      <c r="O16" s="75"/>
      <c r="P16" s="62"/>
      <c r="Q16" s="12"/>
      <c r="R16" s="75"/>
      <c r="S16" s="62"/>
      <c r="T16" s="12"/>
      <c r="U16" s="75"/>
      <c r="V16" s="62"/>
      <c r="W16" s="12"/>
      <c r="X16" s="52">
        <f t="shared" si="1"/>
        <v>288660</v>
      </c>
      <c r="Y16" s="14"/>
      <c r="AL16" s="20"/>
      <c r="AM16" s="14"/>
    </row>
    <row r="17" spans="1:39" s="2" customFormat="1">
      <c r="A17" s="20"/>
      <c r="B17" s="21" t="s">
        <v>6</v>
      </c>
      <c r="C17" s="9"/>
      <c r="D17" s="10"/>
      <c r="E17" s="62">
        <v>2000</v>
      </c>
      <c r="F17" s="47">
        <f t="shared" si="0"/>
        <v>0.16666666666666666</v>
      </c>
      <c r="G17" s="62"/>
      <c r="H17" s="62">
        <v>10000</v>
      </c>
      <c r="I17" s="75"/>
      <c r="J17" s="62"/>
      <c r="K17" s="12"/>
      <c r="L17" s="75"/>
      <c r="M17" s="62"/>
      <c r="N17" s="12"/>
      <c r="O17" s="75"/>
      <c r="P17" s="62"/>
      <c r="Q17" s="12"/>
      <c r="R17" s="75"/>
      <c r="S17" s="62"/>
      <c r="T17" s="12"/>
      <c r="U17" s="75"/>
      <c r="V17" s="62"/>
      <c r="W17" s="12"/>
      <c r="X17" s="52">
        <f t="shared" si="1"/>
        <v>12000</v>
      </c>
      <c r="Y17" s="14"/>
      <c r="AL17" s="20"/>
      <c r="AM17" s="14"/>
    </row>
    <row r="18" spans="1:39" s="2" customFormat="1">
      <c r="A18" s="20"/>
      <c r="B18" s="21" t="s">
        <v>29</v>
      </c>
      <c r="C18" s="9"/>
      <c r="D18" s="10"/>
      <c r="E18" s="62"/>
      <c r="F18" s="47"/>
      <c r="G18" s="62"/>
      <c r="H18" s="62"/>
      <c r="I18" s="75"/>
      <c r="J18" s="62"/>
      <c r="K18" s="12"/>
      <c r="L18" s="75"/>
      <c r="M18" s="62"/>
      <c r="N18" s="12"/>
      <c r="O18" s="75"/>
      <c r="P18" s="62"/>
      <c r="Q18" s="12"/>
      <c r="R18" s="75"/>
      <c r="S18" s="62"/>
      <c r="T18" s="12"/>
      <c r="U18" s="75"/>
      <c r="V18" s="62"/>
      <c r="W18" s="12"/>
      <c r="X18" s="52"/>
      <c r="Y18" s="14"/>
      <c r="AL18" s="20"/>
      <c r="AM18" s="14"/>
    </row>
    <row r="19" spans="1:39" s="2" customFormat="1">
      <c r="A19" s="20"/>
      <c r="B19" s="21"/>
      <c r="C19" s="9"/>
      <c r="D19" s="10"/>
      <c r="E19" s="62"/>
      <c r="F19" s="47"/>
      <c r="G19" s="62"/>
      <c r="H19" s="62"/>
      <c r="I19" s="75"/>
      <c r="J19" s="62"/>
      <c r="K19" s="12"/>
      <c r="L19" s="75"/>
      <c r="M19" s="62"/>
      <c r="N19" s="12"/>
      <c r="O19" s="75"/>
      <c r="P19" s="62"/>
      <c r="Q19" s="12"/>
      <c r="R19" s="75"/>
      <c r="S19" s="62"/>
      <c r="T19" s="12"/>
      <c r="U19" s="75"/>
      <c r="V19" s="62"/>
      <c r="W19" s="12"/>
      <c r="X19" s="52"/>
      <c r="Y19" s="14"/>
      <c r="AL19" s="20"/>
      <c r="AM19" s="14"/>
    </row>
    <row r="20" spans="1:39" s="2" customFormat="1">
      <c r="A20" s="24" t="s">
        <v>27</v>
      </c>
      <c r="B20" s="21" t="s">
        <v>0</v>
      </c>
      <c r="C20" s="9">
        <v>274900</v>
      </c>
      <c r="D20" s="10">
        <v>1006000</v>
      </c>
      <c r="E20" s="62">
        <v>15000</v>
      </c>
      <c r="F20" s="47">
        <f t="shared" si="0"/>
        <v>4.4033206909103721E-2</v>
      </c>
      <c r="G20" s="62"/>
      <c r="H20" s="62"/>
      <c r="I20" s="75"/>
      <c r="J20" s="62"/>
      <c r="K20" s="12"/>
      <c r="L20" s="75">
        <f>304+1000</f>
        <v>1304</v>
      </c>
      <c r="M20" s="62">
        <f>7200+15000</f>
        <v>22200</v>
      </c>
      <c r="N20" s="12">
        <f t="shared" ref="N20:N21" si="3">M20/L20</f>
        <v>17.024539877300615</v>
      </c>
      <c r="O20" s="75">
        <v>124</v>
      </c>
      <c r="P20" s="62">
        <v>85200</v>
      </c>
      <c r="Q20" s="12">
        <f>P20/O20</f>
        <v>687.09677419354841</v>
      </c>
      <c r="R20" s="75">
        <v>124</v>
      </c>
      <c r="S20" s="62">
        <v>85200</v>
      </c>
      <c r="T20" s="12">
        <f>S20/R20</f>
        <v>687.09677419354841</v>
      </c>
      <c r="U20" s="75">
        <v>429200</v>
      </c>
      <c r="V20" s="62">
        <v>133052</v>
      </c>
      <c r="W20" s="12">
        <f>V20/U20</f>
        <v>0.31</v>
      </c>
      <c r="X20" s="52">
        <f>V20+S20+P20+M20+J20+H20+G20+E20</f>
        <v>340652</v>
      </c>
      <c r="Y20" s="14"/>
      <c r="AL20" s="20"/>
      <c r="AM20" s="14"/>
    </row>
    <row r="21" spans="1:39" s="2" customFormat="1">
      <c r="A21" s="24"/>
      <c r="B21" s="21" t="s">
        <v>10</v>
      </c>
      <c r="C21" s="9">
        <v>609600</v>
      </c>
      <c r="D21" s="10">
        <v>700000</v>
      </c>
      <c r="E21" s="62">
        <v>5000</v>
      </c>
      <c r="F21" s="47">
        <f t="shared" si="0"/>
        <v>2.3201856148491878E-2</v>
      </c>
      <c r="G21" s="62">
        <v>15000</v>
      </c>
      <c r="H21" s="62">
        <v>25000</v>
      </c>
      <c r="I21" s="75">
        <v>1800</v>
      </c>
      <c r="J21" s="62">
        <v>63000</v>
      </c>
      <c r="K21" s="12">
        <f>J21/I21</f>
        <v>35</v>
      </c>
      <c r="L21" s="75">
        <v>5400</v>
      </c>
      <c r="M21" s="62">
        <v>107500</v>
      </c>
      <c r="N21" s="12">
        <f t="shared" si="3"/>
        <v>19.907407407407408</v>
      </c>
      <c r="O21" s="75"/>
      <c r="P21" s="62"/>
      <c r="Q21" s="12"/>
      <c r="R21" s="75"/>
      <c r="S21" s="62"/>
      <c r="T21" s="12"/>
      <c r="U21" s="75">
        <v>0</v>
      </c>
      <c r="V21" s="62"/>
      <c r="W21" s="12"/>
      <c r="X21" s="52">
        <f t="shared" si="1"/>
        <v>215500</v>
      </c>
      <c r="Y21" s="14"/>
      <c r="AL21" s="20"/>
      <c r="AM21" s="14"/>
    </row>
    <row r="22" spans="1:39" s="2" customFormat="1">
      <c r="A22" s="20"/>
      <c r="B22" s="21" t="s">
        <v>6</v>
      </c>
      <c r="C22" s="9"/>
      <c r="D22" s="10"/>
      <c r="E22" s="62"/>
      <c r="F22" s="47"/>
      <c r="G22" s="62"/>
      <c r="H22" s="62"/>
      <c r="I22" s="75"/>
      <c r="J22" s="62"/>
      <c r="K22" s="12"/>
      <c r="L22" s="75"/>
      <c r="M22" s="62"/>
      <c r="N22" s="12"/>
      <c r="O22" s="75"/>
      <c r="P22" s="62"/>
      <c r="Q22" s="12"/>
      <c r="R22" s="75"/>
      <c r="S22" s="62"/>
      <c r="T22" s="12"/>
      <c r="U22" s="75"/>
      <c r="V22" s="62"/>
      <c r="W22" s="12"/>
      <c r="X22" s="52"/>
      <c r="Y22" s="14"/>
      <c r="AL22" s="20"/>
      <c r="AM22" s="14"/>
    </row>
    <row r="23" spans="1:39" s="2" customFormat="1">
      <c r="A23" s="20"/>
      <c r="B23" s="21" t="s">
        <v>29</v>
      </c>
      <c r="C23" s="9"/>
      <c r="D23" s="10"/>
      <c r="E23" s="62">
        <v>2000</v>
      </c>
      <c r="F23" s="47">
        <f t="shared" si="0"/>
        <v>9.0909090909090912E-2</v>
      </c>
      <c r="G23" s="62"/>
      <c r="H23" s="62">
        <v>20000</v>
      </c>
      <c r="I23" s="75"/>
      <c r="J23" s="62"/>
      <c r="K23" s="12"/>
      <c r="L23" s="75"/>
      <c r="M23" s="62"/>
      <c r="N23" s="12"/>
      <c r="O23" s="75"/>
      <c r="P23" s="62"/>
      <c r="Q23" s="12"/>
      <c r="R23" s="75"/>
      <c r="S23" s="62"/>
      <c r="T23" s="12"/>
      <c r="U23" s="75"/>
      <c r="V23" s="62"/>
      <c r="W23" s="12"/>
      <c r="X23" s="52">
        <f t="shared" si="1"/>
        <v>22000</v>
      </c>
      <c r="Y23" s="14"/>
      <c r="AL23" s="20"/>
      <c r="AM23" s="14"/>
    </row>
    <row r="24" spans="1:39" s="2" customFormat="1">
      <c r="A24" s="20"/>
      <c r="B24" s="21"/>
      <c r="C24" s="9"/>
      <c r="D24" s="10"/>
      <c r="E24" s="62" t="s">
        <v>11</v>
      </c>
      <c r="F24" s="47"/>
      <c r="G24" s="62"/>
      <c r="H24" s="62"/>
      <c r="I24" s="75"/>
      <c r="J24" s="62"/>
      <c r="K24" s="12"/>
      <c r="L24" s="75"/>
      <c r="M24" s="62"/>
      <c r="N24" s="12"/>
      <c r="O24" s="75"/>
      <c r="P24" s="62"/>
      <c r="Q24" s="12"/>
      <c r="R24" s="75"/>
      <c r="S24" s="62"/>
      <c r="T24" s="12"/>
      <c r="U24" s="75"/>
      <c r="V24" s="62"/>
      <c r="W24" s="12"/>
      <c r="X24" s="52"/>
      <c r="Y24" s="14"/>
      <c r="AM24" s="14"/>
    </row>
    <row r="25" spans="1:39" s="2" customFormat="1">
      <c r="A25" s="35" t="s">
        <v>4</v>
      </c>
      <c r="B25" s="22" t="s">
        <v>0</v>
      </c>
      <c r="C25" s="9">
        <f>C10+C15+C20</f>
        <v>1757400</v>
      </c>
      <c r="D25" s="10">
        <f>D10+D15+D20</f>
        <v>3506000</v>
      </c>
      <c r="E25" s="62">
        <f>E10+E15+E20</f>
        <v>80000</v>
      </c>
      <c r="F25" s="47"/>
      <c r="G25" s="10">
        <f t="shared" ref="G25:J25" si="4">G10+G15+G20</f>
        <v>50000</v>
      </c>
      <c r="H25" s="10">
        <f t="shared" si="4"/>
        <v>0</v>
      </c>
      <c r="I25" s="75">
        <f t="shared" si="4"/>
        <v>0</v>
      </c>
      <c r="J25" s="62">
        <f t="shared" si="4"/>
        <v>0</v>
      </c>
      <c r="K25" s="12"/>
      <c r="L25" s="75">
        <f t="shared" ref="L25:M25" si="5">L10+L15+L20</f>
        <v>8804</v>
      </c>
      <c r="M25" s="62">
        <f t="shared" si="5"/>
        <v>145950</v>
      </c>
      <c r="N25" s="12"/>
      <c r="O25" s="75">
        <f t="shared" ref="O25:P25" si="6">O10+O15+O20</f>
        <v>374</v>
      </c>
      <c r="P25" s="62">
        <f t="shared" si="6"/>
        <v>130200</v>
      </c>
      <c r="Q25" s="12"/>
      <c r="R25" s="75">
        <f t="shared" ref="R25:S25" si="7">R10+R15+R20</f>
        <v>374</v>
      </c>
      <c r="S25" s="62">
        <f t="shared" si="7"/>
        <v>130200</v>
      </c>
      <c r="T25" s="12"/>
      <c r="U25" s="75">
        <f t="shared" ref="U25:V25" si="8">U10+U15+U20</f>
        <v>1668515</v>
      </c>
      <c r="V25" s="62">
        <f t="shared" si="8"/>
        <v>662496</v>
      </c>
      <c r="W25" s="12"/>
      <c r="X25" s="62">
        <f>X10+X15+X20</f>
        <v>1198846</v>
      </c>
      <c r="Y25" s="15"/>
      <c r="AL25" s="20"/>
      <c r="AM25" s="15"/>
    </row>
    <row r="26" spans="1:39" s="2" customFormat="1">
      <c r="A26" s="35"/>
      <c r="B26" s="22" t="s">
        <v>10</v>
      </c>
      <c r="C26" s="9">
        <f>C11+C16+C21</f>
        <v>1851400</v>
      </c>
      <c r="D26" s="10">
        <f t="shared" ref="D26" si="9">D11+D16+D21</f>
        <v>4700000</v>
      </c>
      <c r="E26" s="62">
        <f t="shared" ref="E26:J26" si="10">E11+E16+E21</f>
        <v>27000</v>
      </c>
      <c r="F26" s="47"/>
      <c r="G26" s="10">
        <f t="shared" si="10"/>
        <v>15000</v>
      </c>
      <c r="H26" s="10">
        <f t="shared" si="10"/>
        <v>55000</v>
      </c>
      <c r="I26" s="75">
        <f t="shared" si="10"/>
        <v>5600</v>
      </c>
      <c r="J26" s="62">
        <f t="shared" si="10"/>
        <v>166000</v>
      </c>
      <c r="K26" s="12">
        <f>J26/I26</f>
        <v>29.642857142857142</v>
      </c>
      <c r="L26" s="75">
        <f t="shared" ref="L26:M26" si="11">L11+L16+L21</f>
        <v>15733.333333333334</v>
      </c>
      <c r="M26" s="62">
        <f t="shared" si="11"/>
        <v>309160</v>
      </c>
      <c r="N26" s="12"/>
      <c r="O26" s="75">
        <f t="shared" ref="O26:P26" si="12">O11+O16+O21</f>
        <v>313</v>
      </c>
      <c r="P26" s="62">
        <f t="shared" si="12"/>
        <v>150000</v>
      </c>
      <c r="Q26" s="12"/>
      <c r="R26" s="75">
        <f t="shared" ref="R26:S26" si="13">R11+R16+R21</f>
        <v>313</v>
      </c>
      <c r="S26" s="62">
        <f t="shared" si="13"/>
        <v>150000</v>
      </c>
      <c r="T26" s="12"/>
      <c r="U26" s="75">
        <f t="shared" ref="U26:V26" si="14">U11+U16+U21</f>
        <v>0</v>
      </c>
      <c r="V26" s="62">
        <f t="shared" si="14"/>
        <v>0</v>
      </c>
      <c r="W26" s="12"/>
      <c r="X26" s="62">
        <f>X11+X16+X21</f>
        <v>872160</v>
      </c>
      <c r="Y26" s="15"/>
      <c r="AL26" s="20"/>
      <c r="AM26" s="15"/>
    </row>
    <row r="27" spans="1:39" s="2" customFormat="1">
      <c r="A27" s="35"/>
      <c r="B27" s="22" t="s">
        <v>6</v>
      </c>
      <c r="C27" s="9">
        <f>C17+C22+C12</f>
        <v>0</v>
      </c>
      <c r="D27" s="10">
        <f t="shared" ref="D27:E27" si="15">D17+D22+D12</f>
        <v>0</v>
      </c>
      <c r="E27" s="62">
        <f t="shared" si="15"/>
        <v>2000</v>
      </c>
      <c r="F27" s="47"/>
      <c r="G27" s="62">
        <f t="shared" ref="G27:J27" si="16">G17+G22+G12</f>
        <v>0</v>
      </c>
      <c r="H27" s="62">
        <f t="shared" si="16"/>
        <v>20000</v>
      </c>
      <c r="I27" s="75">
        <f t="shared" si="16"/>
        <v>0</v>
      </c>
      <c r="J27" s="62">
        <f t="shared" si="16"/>
        <v>0</v>
      </c>
      <c r="K27" s="12"/>
      <c r="L27" s="75">
        <f t="shared" ref="L27:M27" si="17">L17+L22+L12</f>
        <v>0</v>
      </c>
      <c r="M27" s="62">
        <f t="shared" si="17"/>
        <v>0</v>
      </c>
      <c r="N27" s="12"/>
      <c r="O27" s="75">
        <f t="shared" ref="O27:P27" si="18">O17+O22+O12</f>
        <v>0</v>
      </c>
      <c r="P27" s="62">
        <f t="shared" si="18"/>
        <v>0</v>
      </c>
      <c r="Q27" s="12"/>
      <c r="R27" s="75">
        <f t="shared" ref="R27:S27" si="19">R17+R22+R12</f>
        <v>0</v>
      </c>
      <c r="S27" s="62">
        <f t="shared" si="19"/>
        <v>0</v>
      </c>
      <c r="T27" s="12"/>
      <c r="U27" s="75">
        <f t="shared" ref="U27:V27" si="20">U17+U22+U12</f>
        <v>0</v>
      </c>
      <c r="V27" s="62">
        <f t="shared" si="20"/>
        <v>0</v>
      </c>
      <c r="W27" s="12"/>
      <c r="X27" s="62">
        <f t="shared" ref="X27" si="21">X17+X22+X12</f>
        <v>22000</v>
      </c>
      <c r="Y27" s="15"/>
      <c r="AL27" s="20"/>
      <c r="AM27" s="15"/>
    </row>
    <row r="28" spans="1:39" s="2" customFormat="1">
      <c r="A28" s="20"/>
      <c r="B28" s="21" t="s">
        <v>29</v>
      </c>
      <c r="C28" s="9">
        <f>C13+C18+C23</f>
        <v>0</v>
      </c>
      <c r="D28" s="10">
        <f t="shared" ref="D28:E28" si="22">D13+D18+D23</f>
        <v>0</v>
      </c>
      <c r="E28" s="62">
        <f t="shared" si="22"/>
        <v>2000</v>
      </c>
      <c r="F28" s="47"/>
      <c r="G28" s="62">
        <f t="shared" ref="G28:J28" si="23">G13+G18+G23</f>
        <v>0</v>
      </c>
      <c r="H28" s="62">
        <f t="shared" si="23"/>
        <v>20000</v>
      </c>
      <c r="I28" s="75">
        <f t="shared" si="23"/>
        <v>0</v>
      </c>
      <c r="J28" s="62">
        <f t="shared" si="23"/>
        <v>0</v>
      </c>
      <c r="K28" s="12"/>
      <c r="L28" s="75">
        <f t="shared" ref="L28:M28" si="24">L13+L18+L23</f>
        <v>0</v>
      </c>
      <c r="M28" s="62">
        <f t="shared" si="24"/>
        <v>0</v>
      </c>
      <c r="N28" s="12"/>
      <c r="O28" s="75">
        <f t="shared" ref="O28:P28" si="25">O13+O18+O23</f>
        <v>0</v>
      </c>
      <c r="P28" s="62">
        <f t="shared" si="25"/>
        <v>0</v>
      </c>
      <c r="Q28" s="12"/>
      <c r="R28" s="75">
        <f t="shared" ref="R28:S28" si="26">R13+R18+R23</f>
        <v>0</v>
      </c>
      <c r="S28" s="62">
        <f t="shared" si="26"/>
        <v>0</v>
      </c>
      <c r="T28" s="12"/>
      <c r="U28" s="75">
        <f t="shared" ref="U28:V28" si="27">U13+U18+U23</f>
        <v>0</v>
      </c>
      <c r="V28" s="62">
        <f t="shared" si="27"/>
        <v>0</v>
      </c>
      <c r="W28" s="12"/>
      <c r="X28" s="62">
        <f>X13+X18+X23</f>
        <v>22000</v>
      </c>
      <c r="Y28" s="15"/>
      <c r="AM28" s="15"/>
    </row>
    <row r="29" spans="1:39" s="2" customFormat="1" ht="36" customHeight="1">
      <c r="A29" s="50"/>
      <c r="B29" s="21"/>
      <c r="C29" s="8"/>
      <c r="D29" s="8"/>
      <c r="E29" s="12"/>
      <c r="F29" s="12"/>
      <c r="G29" s="76"/>
      <c r="H29" s="12"/>
      <c r="I29" s="76"/>
      <c r="J29" s="12"/>
      <c r="K29" s="12"/>
      <c r="L29" s="76"/>
      <c r="M29" s="12"/>
      <c r="N29" s="12"/>
      <c r="O29" s="76"/>
      <c r="P29" s="12"/>
      <c r="Q29" s="12"/>
      <c r="R29" s="76"/>
      <c r="S29" s="12"/>
      <c r="T29" s="12"/>
      <c r="U29" s="76"/>
      <c r="V29" s="12"/>
      <c r="W29" s="12"/>
      <c r="X29" s="14"/>
      <c r="Y29" s="15"/>
      <c r="AM29" s="15"/>
    </row>
    <row r="30" spans="1:39" s="19" customFormat="1" ht="24.75" customHeight="1">
      <c r="A30" s="53" t="s">
        <v>5</v>
      </c>
      <c r="B30" s="41"/>
      <c r="C30" s="54">
        <f>SUM(C25:C28)</f>
        <v>3608800</v>
      </c>
      <c r="D30" s="55">
        <f>SUM(D25:D28)</f>
        <v>8206000</v>
      </c>
      <c r="E30" s="62"/>
      <c r="F30" s="12"/>
      <c r="G30" s="75"/>
      <c r="H30" s="62">
        <f>SUM(H25:H28)</f>
        <v>95000</v>
      </c>
      <c r="I30" s="75">
        <f>SUM(I25:I28)</f>
        <v>5600</v>
      </c>
      <c r="J30" s="62">
        <f>SUM(J25:J28)</f>
        <v>166000</v>
      </c>
      <c r="K30" s="12"/>
      <c r="L30" s="75">
        <f>SUM(L25:L28)</f>
        <v>24537.333333333336</v>
      </c>
      <c r="M30" s="62">
        <f>SUM(M25:M28)</f>
        <v>455110</v>
      </c>
      <c r="N30" s="12"/>
      <c r="O30" s="75">
        <f t="shared" ref="O30" si="28">SUM(O25:O28)</f>
        <v>687</v>
      </c>
      <c r="P30" s="62">
        <f t="shared" ref="P30" si="29">SUM(P25:P28)</f>
        <v>280200</v>
      </c>
      <c r="Q30" s="12"/>
      <c r="R30" s="75">
        <f>SUM(R25:R28)</f>
        <v>687</v>
      </c>
      <c r="S30" s="62">
        <f>SUM(S25:S28)</f>
        <v>280200</v>
      </c>
      <c r="T30" s="12"/>
      <c r="U30" s="75">
        <f>SUM(U25:U28)</f>
        <v>1668515</v>
      </c>
      <c r="V30" s="62">
        <f>SUM(V25:V28)</f>
        <v>662496</v>
      </c>
      <c r="W30" s="12"/>
      <c r="X30" s="62">
        <f>SUM(X25:X28)</f>
        <v>2115006</v>
      </c>
      <c r="Y30" s="13"/>
      <c r="AM30" s="13"/>
    </row>
    <row r="31" spans="1:39" s="2" customFormat="1">
      <c r="B31" s="39"/>
      <c r="G31" s="42"/>
      <c r="I31" s="42"/>
      <c r="L31" s="42"/>
      <c r="O31" s="42"/>
      <c r="R31" s="42"/>
      <c r="U31" s="42"/>
      <c r="V31" s="18"/>
      <c r="AI31" s="20"/>
      <c r="AJ31" s="18"/>
    </row>
    <row r="32" spans="1:39" s="2" customFormat="1">
      <c r="B32" s="39"/>
      <c r="F32" s="2" t="s">
        <v>11</v>
      </c>
      <c r="G32" s="42"/>
      <c r="I32" s="42"/>
      <c r="L32" s="80"/>
      <c r="M32" s="18"/>
      <c r="N32" s="18"/>
      <c r="O32" s="80"/>
      <c r="P32" s="18"/>
      <c r="Q32" s="18"/>
      <c r="R32" s="80"/>
      <c r="S32" s="18"/>
      <c r="T32" s="18"/>
      <c r="U32" s="80"/>
      <c r="V32" s="18"/>
      <c r="W32" s="18"/>
      <c r="X32" s="18"/>
      <c r="Y32" s="18"/>
      <c r="Z32" s="18"/>
      <c r="AI32" s="20"/>
      <c r="AJ32" s="18"/>
    </row>
    <row r="33" spans="1:37">
      <c r="A33" s="5" t="s">
        <v>36</v>
      </c>
      <c r="J33" t="s">
        <v>11</v>
      </c>
      <c r="L33" s="81"/>
      <c r="M33" s="11"/>
      <c r="N33" s="11"/>
      <c r="O33" s="81"/>
      <c r="P33" s="11"/>
      <c r="Q33" s="11"/>
      <c r="R33" s="81"/>
      <c r="S33" s="11"/>
      <c r="T33" s="11"/>
      <c r="U33" s="81"/>
      <c r="W33" s="11"/>
      <c r="X33" s="11"/>
      <c r="Y33" s="11"/>
      <c r="Z33" s="11"/>
      <c r="AJ33" s="11"/>
    </row>
    <row r="34" spans="1:37">
      <c r="A34" s="4" t="s">
        <v>7</v>
      </c>
      <c r="L34" s="81"/>
      <c r="M34" s="11"/>
      <c r="N34" s="11"/>
      <c r="O34" s="81"/>
      <c r="P34" s="11"/>
      <c r="Q34" s="11"/>
      <c r="R34" s="81"/>
      <c r="S34" s="11"/>
      <c r="T34" s="11"/>
      <c r="U34" s="81"/>
      <c r="W34" s="11"/>
      <c r="X34" s="11"/>
      <c r="Y34" s="11"/>
      <c r="Z34" s="11"/>
      <c r="AJ34" s="11"/>
    </row>
    <row r="35" spans="1:37">
      <c r="A35" s="4" t="s">
        <v>188</v>
      </c>
      <c r="L35" s="81"/>
      <c r="M35" s="11"/>
      <c r="N35" s="11"/>
      <c r="O35" s="81"/>
      <c r="P35" s="11"/>
      <c r="Q35" s="11"/>
      <c r="R35" s="81"/>
      <c r="S35" s="11"/>
      <c r="T35" s="11"/>
      <c r="U35" s="81"/>
      <c r="W35" s="11"/>
      <c r="X35" s="11"/>
      <c r="Y35" s="11"/>
      <c r="Z35" s="11"/>
      <c r="AJ35" s="11"/>
    </row>
    <row r="36" spans="1:37">
      <c r="A36" s="4" t="s">
        <v>46</v>
      </c>
      <c r="L36" s="81"/>
      <c r="M36" s="11"/>
      <c r="N36" s="11"/>
      <c r="O36" s="81" t="s">
        <v>11</v>
      </c>
      <c r="P36" s="11"/>
      <c r="Q36" s="11"/>
      <c r="R36" s="81"/>
      <c r="S36" s="11"/>
      <c r="T36" s="11"/>
      <c r="U36" s="81"/>
      <c r="W36" s="11"/>
      <c r="X36" s="11"/>
      <c r="Y36" s="11"/>
      <c r="Z36" s="11"/>
    </row>
    <row r="37" spans="1:37">
      <c r="A37" t="s">
        <v>62</v>
      </c>
    </row>
    <row r="38" spans="1:37">
      <c r="A38" t="s">
        <v>63</v>
      </c>
    </row>
    <row r="39" spans="1:37">
      <c r="A39" s="4" t="s">
        <v>9</v>
      </c>
    </row>
    <row r="40" spans="1:37" s="226" customFormat="1">
      <c r="A40" s="226" t="s">
        <v>192</v>
      </c>
      <c r="B40" s="3"/>
      <c r="G40" s="6"/>
      <c r="I40" s="6"/>
      <c r="L40" s="6"/>
      <c r="O40" s="6"/>
      <c r="R40" s="6"/>
      <c r="U40" s="6"/>
      <c r="V40" s="11"/>
      <c r="AI40" s="16"/>
      <c r="AJ40" s="16"/>
      <c r="AK40" s="11"/>
    </row>
    <row r="41" spans="1:37" s="86" customFormat="1" ht="41.25" customHeight="1">
      <c r="A41" s="254" t="s">
        <v>177</v>
      </c>
      <c r="B41" s="254"/>
      <c r="C41" s="254"/>
      <c r="D41" s="254"/>
      <c r="E41" s="254"/>
      <c r="F41" s="254"/>
      <c r="G41" s="254"/>
      <c r="H41" s="254"/>
      <c r="I41" s="254"/>
      <c r="J41" s="254"/>
      <c r="K41" s="254"/>
      <c r="L41" s="254"/>
      <c r="M41" s="254"/>
      <c r="N41" s="254"/>
      <c r="O41" s="254"/>
      <c r="P41" s="254"/>
      <c r="Q41" s="254"/>
      <c r="R41" s="254"/>
      <c r="S41" s="255"/>
      <c r="T41" s="255"/>
      <c r="U41" s="255"/>
      <c r="V41" s="255"/>
      <c r="W41" s="255"/>
      <c r="X41" s="255"/>
      <c r="AI41" s="88"/>
      <c r="AJ41" s="87"/>
    </row>
    <row r="43" spans="1:37" s="2" customFormat="1" ht="47.25" customHeight="1">
      <c r="A43" s="253" t="s">
        <v>170</v>
      </c>
      <c r="B43" s="253" t="s">
        <v>1</v>
      </c>
      <c r="E43" s="43" t="s">
        <v>57</v>
      </c>
      <c r="F43" s="225" t="s">
        <v>191</v>
      </c>
      <c r="G43" s="259" t="s">
        <v>56</v>
      </c>
      <c r="H43" s="263"/>
      <c r="I43" s="263"/>
      <c r="J43" s="17"/>
      <c r="K43" s="17"/>
      <c r="L43" s="259" t="s">
        <v>55</v>
      </c>
      <c r="M43" s="263"/>
      <c r="N43" s="263"/>
      <c r="O43" s="259" t="s">
        <v>41</v>
      </c>
      <c r="P43" s="263"/>
      <c r="Q43" s="263"/>
      <c r="R43" s="259" t="s">
        <v>34</v>
      </c>
      <c r="S43" s="263"/>
      <c r="T43" s="263"/>
      <c r="U43" s="259" t="s">
        <v>37</v>
      </c>
      <c r="V43" s="260"/>
      <c r="W43" s="260"/>
      <c r="X43" s="261" t="s">
        <v>38</v>
      </c>
      <c r="AI43" s="20"/>
      <c r="AJ43" s="20"/>
    </row>
    <row r="44" spans="1:37" s="20" customFormat="1" ht="18" customHeight="1">
      <c r="A44" s="253"/>
      <c r="B44" s="253"/>
      <c r="E44" s="44"/>
      <c r="F44" s="44"/>
      <c r="G44" s="259"/>
      <c r="H44" s="259"/>
      <c r="I44" s="259"/>
      <c r="J44" s="51"/>
      <c r="K44" s="51"/>
      <c r="L44" s="258" t="s">
        <v>54</v>
      </c>
      <c r="M44" s="255"/>
      <c r="N44" s="51"/>
      <c r="O44" s="258" t="s">
        <v>54</v>
      </c>
      <c r="P44" s="255"/>
      <c r="Q44" s="51"/>
      <c r="R44" s="258" t="s">
        <v>54</v>
      </c>
      <c r="S44" s="255"/>
      <c r="T44" s="51"/>
      <c r="U44" s="258" t="s">
        <v>54</v>
      </c>
      <c r="V44" s="255"/>
      <c r="W44" s="49"/>
      <c r="X44" s="262"/>
    </row>
    <row r="45" spans="1:37" s="2" customFormat="1">
      <c r="A45" s="253"/>
      <c r="B45" s="253"/>
      <c r="E45" s="44" t="s">
        <v>2</v>
      </c>
      <c r="F45" s="21" t="s">
        <v>35</v>
      </c>
      <c r="G45" s="77" t="s">
        <v>44</v>
      </c>
      <c r="H45" s="44" t="s">
        <v>2</v>
      </c>
      <c r="I45" s="21" t="s">
        <v>12</v>
      </c>
      <c r="L45" s="77" t="s">
        <v>44</v>
      </c>
      <c r="M45" s="44" t="s">
        <v>2</v>
      </c>
      <c r="N45" s="21" t="s">
        <v>12</v>
      </c>
      <c r="O45" s="77" t="s">
        <v>44</v>
      </c>
      <c r="P45" s="44" t="s">
        <v>2</v>
      </c>
      <c r="Q45" s="21" t="s">
        <v>12</v>
      </c>
      <c r="R45" s="77" t="s">
        <v>44</v>
      </c>
      <c r="S45" s="44" t="s">
        <v>2</v>
      </c>
      <c r="T45" s="21" t="s">
        <v>12</v>
      </c>
      <c r="U45" s="77" t="s">
        <v>44</v>
      </c>
      <c r="V45" s="44" t="s">
        <v>2</v>
      </c>
      <c r="X45" s="48" t="s">
        <v>2</v>
      </c>
      <c r="AI45" s="20"/>
      <c r="AJ45" s="20"/>
    </row>
    <row r="46" spans="1:37" s="2" customFormat="1">
      <c r="A46" s="40"/>
      <c r="B46" s="40"/>
      <c r="E46" s="64"/>
      <c r="F46" s="59"/>
      <c r="G46" s="72"/>
      <c r="H46" s="64"/>
      <c r="I46" s="59"/>
      <c r="J46" s="65"/>
      <c r="K46" s="65"/>
      <c r="L46" s="72"/>
      <c r="M46" s="64"/>
      <c r="N46" s="59"/>
      <c r="O46" s="72"/>
      <c r="P46" s="64"/>
      <c r="Q46" s="59"/>
      <c r="R46" s="72"/>
      <c r="S46" s="64"/>
      <c r="T46" s="59"/>
      <c r="U46" s="72"/>
      <c r="V46" s="64"/>
      <c r="W46" s="65"/>
      <c r="X46" s="66"/>
      <c r="AI46" s="20"/>
      <c r="AJ46" s="20"/>
    </row>
    <row r="47" spans="1:37" s="2" customFormat="1">
      <c r="A47" s="23" t="s">
        <v>31</v>
      </c>
      <c r="B47" s="22"/>
      <c r="E47" s="67"/>
      <c r="F47" s="12"/>
      <c r="G47" s="72"/>
      <c r="H47" s="64"/>
      <c r="I47" s="65"/>
      <c r="J47" s="65"/>
      <c r="K47" s="65"/>
      <c r="L47" s="72"/>
      <c r="M47" s="64"/>
      <c r="N47" s="59"/>
      <c r="O47" s="72"/>
      <c r="P47" s="64"/>
      <c r="Q47" s="59"/>
      <c r="R47" s="72"/>
      <c r="S47" s="64"/>
      <c r="T47" s="59"/>
      <c r="U47" s="72"/>
      <c r="V47" s="64"/>
      <c r="W47" s="65"/>
      <c r="X47" s="68">
        <f>E47+H47+M47+P47+S47+V47</f>
        <v>0</v>
      </c>
      <c r="AI47" s="20"/>
      <c r="AJ47" s="20"/>
    </row>
    <row r="48" spans="1:37" s="2" customFormat="1">
      <c r="A48" s="22"/>
      <c r="B48" s="22"/>
      <c r="E48" s="64"/>
      <c r="F48" s="70"/>
      <c r="G48" s="71"/>
      <c r="H48" s="67"/>
      <c r="I48" s="63"/>
      <c r="J48" s="65"/>
      <c r="K48" s="65"/>
      <c r="L48" s="71"/>
      <c r="M48" s="67"/>
      <c r="N48" s="63"/>
      <c r="O48" s="71"/>
      <c r="P48" s="67"/>
      <c r="Q48" s="63"/>
      <c r="R48" s="71"/>
      <c r="S48" s="67"/>
      <c r="T48" s="63"/>
      <c r="U48" s="71"/>
      <c r="V48" s="67"/>
      <c r="W48" s="65" t="s">
        <v>11</v>
      </c>
      <c r="X48" s="68"/>
      <c r="AI48" s="20"/>
      <c r="AJ48" s="20"/>
    </row>
    <row r="49" spans="1:37" s="2" customFormat="1">
      <c r="A49" s="24" t="s">
        <v>25</v>
      </c>
      <c r="B49" s="21" t="s">
        <v>0</v>
      </c>
      <c r="E49" s="68"/>
      <c r="F49" s="47"/>
      <c r="G49" s="72"/>
      <c r="H49" s="64"/>
      <c r="I49" s="59"/>
      <c r="J49" s="65"/>
      <c r="K49" s="65"/>
      <c r="L49" s="72"/>
      <c r="M49" s="64"/>
      <c r="N49" s="59"/>
      <c r="O49" s="72"/>
      <c r="P49" s="64"/>
      <c r="Q49" s="59"/>
      <c r="R49" s="72"/>
      <c r="S49" s="64"/>
      <c r="T49" s="59"/>
      <c r="U49" s="72"/>
      <c r="V49" s="64"/>
      <c r="W49" s="65"/>
      <c r="X49" s="68">
        <f t="shared" ref="X49:X67" si="30">E49+H49+M49+P49+S49+V49</f>
        <v>0</v>
      </c>
      <c r="AI49" s="20"/>
      <c r="AJ49" s="20"/>
    </row>
    <row r="50" spans="1:37" s="2" customFormat="1">
      <c r="A50" s="24"/>
      <c r="B50" s="21" t="s">
        <v>10</v>
      </c>
      <c r="E50" s="68"/>
      <c r="F50" s="47"/>
      <c r="G50" s="73">
        <v>3500</v>
      </c>
      <c r="H50" s="68">
        <v>57750</v>
      </c>
      <c r="I50" s="12">
        <f>H50/G50</f>
        <v>16.5</v>
      </c>
      <c r="J50" s="65"/>
      <c r="K50" s="65"/>
      <c r="L50" s="73"/>
      <c r="M50" s="68"/>
      <c r="N50" s="12"/>
      <c r="O50" s="73"/>
      <c r="P50" s="68"/>
      <c r="Q50" s="12"/>
      <c r="R50" s="73"/>
      <c r="S50" s="68"/>
      <c r="T50" s="12"/>
      <c r="U50" s="73"/>
      <c r="V50" s="68"/>
      <c r="W50" s="65"/>
      <c r="X50" s="68">
        <f t="shared" si="30"/>
        <v>57750</v>
      </c>
      <c r="AI50" s="20"/>
      <c r="AJ50" s="20"/>
    </row>
    <row r="51" spans="1:37" s="2" customFormat="1">
      <c r="A51" s="20"/>
      <c r="B51" s="21" t="s">
        <v>6</v>
      </c>
      <c r="E51" s="68">
        <v>50000</v>
      </c>
      <c r="F51" s="47">
        <v>1</v>
      </c>
      <c r="G51" s="73">
        <v>4000</v>
      </c>
      <c r="H51" s="68">
        <v>45000</v>
      </c>
      <c r="I51" s="12">
        <f>H51/G51</f>
        <v>11.25</v>
      </c>
      <c r="J51" s="65"/>
      <c r="K51" s="65"/>
      <c r="L51" s="73"/>
      <c r="M51" s="68"/>
      <c r="N51" s="12"/>
      <c r="O51" s="73"/>
      <c r="P51" s="68"/>
      <c r="Q51" s="12"/>
      <c r="R51" s="73"/>
      <c r="S51" s="68"/>
      <c r="T51" s="12"/>
      <c r="U51" s="73"/>
      <c r="V51" s="68"/>
      <c r="W51" s="65"/>
      <c r="X51" s="68">
        <f t="shared" si="30"/>
        <v>95000</v>
      </c>
      <c r="AI51" s="20"/>
      <c r="AJ51" s="20"/>
    </row>
    <row r="52" spans="1:37" s="2" customFormat="1">
      <c r="A52" s="20"/>
      <c r="B52" s="21" t="s">
        <v>28</v>
      </c>
      <c r="E52" s="68"/>
      <c r="F52" s="47"/>
      <c r="G52" s="73"/>
      <c r="H52" s="68"/>
      <c r="I52" s="12"/>
      <c r="J52" s="65"/>
      <c r="K52" s="65"/>
      <c r="L52" s="73"/>
      <c r="M52" s="68"/>
      <c r="N52" s="12"/>
      <c r="O52" s="73"/>
      <c r="P52" s="68"/>
      <c r="Q52" s="12"/>
      <c r="R52" s="73"/>
      <c r="S52" s="68"/>
      <c r="T52" s="12"/>
      <c r="U52" s="73"/>
      <c r="V52" s="68"/>
      <c r="W52" s="65"/>
      <c r="X52" s="68">
        <f t="shared" si="30"/>
        <v>0</v>
      </c>
      <c r="AI52" s="20"/>
      <c r="AJ52" s="20"/>
    </row>
    <row r="53" spans="1:37" s="2" customFormat="1">
      <c r="A53" s="20"/>
      <c r="B53" s="21"/>
      <c r="E53" s="68"/>
      <c r="F53" s="47"/>
      <c r="G53" s="73"/>
      <c r="H53" s="68"/>
      <c r="I53" s="12"/>
      <c r="J53" s="65"/>
      <c r="K53" s="65"/>
      <c r="L53" s="73"/>
      <c r="M53" s="68"/>
      <c r="N53" s="12"/>
      <c r="O53" s="73"/>
      <c r="P53" s="68"/>
      <c r="Q53" s="12"/>
      <c r="R53" s="73"/>
      <c r="S53" s="68"/>
      <c r="T53" s="12"/>
      <c r="U53" s="73"/>
      <c r="V53" s="68"/>
      <c r="W53" s="65"/>
      <c r="X53" s="68"/>
      <c r="AI53" s="20"/>
      <c r="AJ53" s="20"/>
    </row>
    <row r="54" spans="1:37" s="2" customFormat="1">
      <c r="A54" s="24" t="s">
        <v>26</v>
      </c>
      <c r="B54" s="21" t="s">
        <v>0</v>
      </c>
      <c r="E54" s="68"/>
      <c r="F54" s="47"/>
      <c r="G54" s="73"/>
      <c r="H54" s="68"/>
      <c r="I54" s="12"/>
      <c r="J54" s="65"/>
      <c r="K54" s="65"/>
      <c r="L54" s="73"/>
      <c r="M54" s="68"/>
      <c r="N54" s="12"/>
      <c r="O54" s="73"/>
      <c r="P54" s="68"/>
      <c r="Q54" s="12"/>
      <c r="R54" s="73"/>
      <c r="S54" s="68"/>
      <c r="T54" s="12"/>
      <c r="U54" s="73"/>
      <c r="V54" s="68"/>
      <c r="W54" s="65"/>
      <c r="X54" s="68">
        <f t="shared" si="30"/>
        <v>0</v>
      </c>
      <c r="AI54" s="20"/>
      <c r="AJ54" s="20"/>
      <c r="AK54" s="18"/>
    </row>
    <row r="55" spans="1:37" s="2" customFormat="1">
      <c r="A55" s="24"/>
      <c r="B55" s="21" t="s">
        <v>10</v>
      </c>
      <c r="E55" s="68"/>
      <c r="F55" s="47"/>
      <c r="G55" s="73">
        <v>4000</v>
      </c>
      <c r="H55" s="68">
        <v>66000</v>
      </c>
      <c r="I55" s="12">
        <f t="shared" ref="I55:I56" si="31">H55/G55</f>
        <v>16.5</v>
      </c>
      <c r="J55" s="65"/>
      <c r="K55" s="65"/>
      <c r="L55" s="73"/>
      <c r="M55" s="68"/>
      <c r="N55" s="12"/>
      <c r="O55" s="73"/>
      <c r="P55" s="68"/>
      <c r="Q55" s="12"/>
      <c r="R55" s="73"/>
      <c r="S55" s="68"/>
      <c r="T55" s="12"/>
      <c r="U55" s="73"/>
      <c r="V55" s="68"/>
      <c r="W55" s="65"/>
      <c r="X55" s="68">
        <f t="shared" si="30"/>
        <v>66000</v>
      </c>
      <c r="AI55" s="20"/>
      <c r="AJ55" s="20"/>
      <c r="AK55" s="18"/>
    </row>
    <row r="56" spans="1:37" s="2" customFormat="1">
      <c r="A56" s="20"/>
      <c r="B56" s="21" t="s">
        <v>6</v>
      </c>
      <c r="E56" s="68">
        <v>250000</v>
      </c>
      <c r="F56" s="47">
        <v>1</v>
      </c>
      <c r="G56" s="73">
        <f xml:space="preserve"> M16/1800*2+3000</f>
        <v>3174.0666666666666</v>
      </c>
      <c r="H56" s="68">
        <v>156660</v>
      </c>
      <c r="I56" s="12">
        <f t="shared" si="31"/>
        <v>49.356241204763606</v>
      </c>
      <c r="J56" s="65"/>
      <c r="K56" s="65"/>
      <c r="L56" s="73">
        <v>0</v>
      </c>
      <c r="M56" s="68">
        <v>20000</v>
      </c>
      <c r="N56" s="12"/>
      <c r="O56" s="73">
        <v>0</v>
      </c>
      <c r="P56" s="68">
        <v>20000</v>
      </c>
      <c r="Q56" s="12"/>
      <c r="R56" s="73"/>
      <c r="S56" s="68"/>
      <c r="T56" s="12"/>
      <c r="U56" s="73"/>
      <c r="V56" s="68"/>
      <c r="W56" s="65"/>
      <c r="X56" s="68">
        <f t="shared" si="30"/>
        <v>446660</v>
      </c>
      <c r="AI56" s="20"/>
      <c r="AJ56" s="20"/>
      <c r="AK56" s="18"/>
    </row>
    <row r="57" spans="1:37" s="2" customFormat="1">
      <c r="A57" s="20"/>
      <c r="B57" s="21" t="s">
        <v>29</v>
      </c>
      <c r="E57" s="68"/>
      <c r="F57" s="47"/>
      <c r="G57" s="73"/>
      <c r="H57" s="68"/>
      <c r="I57" s="12"/>
      <c r="J57" s="65"/>
      <c r="K57" s="65"/>
      <c r="L57" s="73"/>
      <c r="M57" s="68"/>
      <c r="N57" s="12"/>
      <c r="O57" s="73"/>
      <c r="P57" s="68"/>
      <c r="Q57" s="12"/>
      <c r="R57" s="73"/>
      <c r="S57" s="68"/>
      <c r="T57" s="12"/>
      <c r="U57" s="73"/>
      <c r="V57" s="68"/>
      <c r="W57" s="65"/>
      <c r="X57" s="68">
        <f t="shared" si="30"/>
        <v>0</v>
      </c>
      <c r="AI57" s="20"/>
      <c r="AJ57" s="20"/>
      <c r="AK57" s="18"/>
    </row>
    <row r="58" spans="1:37" s="2" customFormat="1">
      <c r="A58" s="20"/>
      <c r="B58" s="21"/>
      <c r="E58" s="68"/>
      <c r="F58" s="47"/>
      <c r="G58" s="73"/>
      <c r="H58" s="68"/>
      <c r="I58" s="12"/>
      <c r="J58" s="65"/>
      <c r="K58" s="65"/>
      <c r="L58" s="73"/>
      <c r="M58" s="68"/>
      <c r="N58" s="12"/>
      <c r="O58" s="73"/>
      <c r="P58" s="68"/>
      <c r="Q58" s="12"/>
      <c r="R58" s="73"/>
      <c r="S58" s="68"/>
      <c r="T58" s="12"/>
      <c r="U58" s="73"/>
      <c r="V58" s="68"/>
      <c r="W58" s="65"/>
      <c r="X58" s="68"/>
      <c r="AI58" s="20"/>
      <c r="AJ58" s="20"/>
      <c r="AK58" s="18"/>
    </row>
    <row r="59" spans="1:37" s="2" customFormat="1">
      <c r="A59" s="24" t="s">
        <v>27</v>
      </c>
      <c r="B59" s="21" t="s">
        <v>0</v>
      </c>
      <c r="E59" s="68"/>
      <c r="F59" s="47"/>
      <c r="G59" s="73"/>
      <c r="H59" s="68"/>
      <c r="I59" s="12"/>
      <c r="J59" s="65"/>
      <c r="K59" s="65"/>
      <c r="L59" s="73"/>
      <c r="M59" s="68"/>
      <c r="N59" s="12"/>
      <c r="O59" s="73"/>
      <c r="P59" s="68"/>
      <c r="Q59" s="12"/>
      <c r="R59" s="73"/>
      <c r="S59" s="68"/>
      <c r="T59" s="12"/>
      <c r="U59" s="73"/>
      <c r="V59" s="68"/>
      <c r="W59" s="65"/>
      <c r="X59" s="68">
        <f t="shared" si="30"/>
        <v>0</v>
      </c>
      <c r="AI59" s="20"/>
      <c r="AJ59" s="20"/>
      <c r="AK59" s="18"/>
    </row>
    <row r="60" spans="1:37" s="2" customFormat="1">
      <c r="A60" s="24"/>
      <c r="B60" s="21" t="s">
        <v>10</v>
      </c>
      <c r="E60" s="68"/>
      <c r="F60" s="47"/>
      <c r="G60" s="73">
        <f>304+1000</f>
        <v>1304</v>
      </c>
      <c r="H60" s="68">
        <f>7200+15000</f>
        <v>22200</v>
      </c>
      <c r="I60" s="12">
        <f t="shared" ref="I60:I61" si="32">H60/G60</f>
        <v>17.024539877300615</v>
      </c>
      <c r="J60" s="65"/>
      <c r="K60" s="65"/>
      <c r="L60" s="73"/>
      <c r="M60" s="68"/>
      <c r="N60" s="12"/>
      <c r="O60" s="73"/>
      <c r="P60" s="68"/>
      <c r="Q60" s="12"/>
      <c r="R60" s="73"/>
      <c r="S60" s="68"/>
      <c r="T60" s="12"/>
      <c r="U60" s="73"/>
      <c r="V60" s="68"/>
      <c r="W60" s="65"/>
      <c r="X60" s="68">
        <f t="shared" si="30"/>
        <v>22200</v>
      </c>
      <c r="AI60" s="20"/>
      <c r="AJ60" s="20"/>
      <c r="AK60" s="18"/>
    </row>
    <row r="61" spans="1:37" s="2" customFormat="1">
      <c r="A61" s="20"/>
      <c r="B61" s="21" t="s">
        <v>6</v>
      </c>
      <c r="E61" s="68"/>
      <c r="F61" s="47"/>
      <c r="G61" s="73">
        <v>5400</v>
      </c>
      <c r="H61" s="68">
        <v>107500</v>
      </c>
      <c r="I61" s="12">
        <f t="shared" si="32"/>
        <v>19.907407407407408</v>
      </c>
      <c r="J61" s="65"/>
      <c r="K61" s="65"/>
      <c r="L61" s="73"/>
      <c r="M61" s="68"/>
      <c r="N61" s="12"/>
      <c r="O61" s="73"/>
      <c r="P61" s="68"/>
      <c r="Q61" s="12"/>
      <c r="R61" s="73"/>
      <c r="S61" s="68"/>
      <c r="T61" s="12"/>
      <c r="U61" s="73"/>
      <c r="V61" s="68"/>
      <c r="W61" s="65"/>
      <c r="X61" s="68">
        <f t="shared" si="30"/>
        <v>107500</v>
      </c>
      <c r="AI61" s="20"/>
      <c r="AJ61" s="20"/>
      <c r="AK61" s="18"/>
    </row>
    <row r="62" spans="1:37" s="2" customFormat="1">
      <c r="A62" s="20"/>
      <c r="B62" s="21" t="s">
        <v>29</v>
      </c>
      <c r="E62" s="68">
        <v>8000</v>
      </c>
      <c r="F62" s="47">
        <v>1</v>
      </c>
      <c r="G62" s="73"/>
      <c r="H62" s="68"/>
      <c r="I62" s="12"/>
      <c r="J62" s="65"/>
      <c r="K62" s="65"/>
      <c r="L62" s="73"/>
      <c r="M62" s="68"/>
      <c r="N62" s="12"/>
      <c r="O62" s="73"/>
      <c r="P62" s="68"/>
      <c r="Q62" s="12"/>
      <c r="R62" s="73"/>
      <c r="S62" s="68"/>
      <c r="T62" s="12"/>
      <c r="U62" s="73"/>
      <c r="V62" s="68"/>
      <c r="W62" s="65"/>
      <c r="X62" s="68">
        <f t="shared" si="30"/>
        <v>8000</v>
      </c>
      <c r="AI62" s="20"/>
      <c r="AJ62" s="20"/>
      <c r="AK62" s="18"/>
    </row>
    <row r="63" spans="1:37" s="2" customFormat="1">
      <c r="A63" s="20"/>
      <c r="B63" s="21"/>
      <c r="E63" s="68"/>
      <c r="F63" s="47"/>
      <c r="G63" s="73"/>
      <c r="H63" s="68"/>
      <c r="I63" s="12"/>
      <c r="J63" s="65"/>
      <c r="K63" s="65"/>
      <c r="L63" s="73"/>
      <c r="M63" s="68"/>
      <c r="N63" s="12"/>
      <c r="O63" s="73"/>
      <c r="P63" s="68"/>
      <c r="Q63" s="12"/>
      <c r="R63" s="73"/>
      <c r="S63" s="68"/>
      <c r="T63" s="12"/>
      <c r="U63" s="73"/>
      <c r="V63" s="68"/>
      <c r="W63" s="65"/>
      <c r="X63" s="68"/>
      <c r="AI63" s="20"/>
      <c r="AJ63" s="20"/>
      <c r="AK63" s="18"/>
    </row>
    <row r="64" spans="1:37" s="20" customFormat="1">
      <c r="A64" s="35" t="s">
        <v>4</v>
      </c>
      <c r="B64" s="22" t="s">
        <v>0</v>
      </c>
      <c r="E64" s="234">
        <f>E49+E54+E59</f>
        <v>0</v>
      </c>
      <c r="F64" s="235"/>
      <c r="G64" s="234">
        <f t="shared" ref="G64:H64" si="33">G49+G54+G59</f>
        <v>0</v>
      </c>
      <c r="H64" s="234">
        <f t="shared" si="33"/>
        <v>0</v>
      </c>
      <c r="I64" s="236"/>
      <c r="J64" s="69"/>
      <c r="K64" s="69"/>
      <c r="L64" s="234">
        <f t="shared" ref="L64:M64" si="34">L49+L54+L59</f>
        <v>0</v>
      </c>
      <c r="M64" s="234">
        <f t="shared" si="34"/>
        <v>0</v>
      </c>
      <c r="N64" s="236"/>
      <c r="O64" s="234">
        <f t="shared" ref="O64:P64" si="35">O49+O54+O59</f>
        <v>0</v>
      </c>
      <c r="P64" s="234">
        <f t="shared" si="35"/>
        <v>0</v>
      </c>
      <c r="Q64" s="236"/>
      <c r="R64" s="234">
        <f t="shared" ref="R64:S64" si="36">R49+R54+R59</f>
        <v>0</v>
      </c>
      <c r="S64" s="234">
        <f t="shared" si="36"/>
        <v>0</v>
      </c>
      <c r="T64" s="236"/>
      <c r="U64" s="234">
        <f t="shared" ref="U64:V64" si="37">U49+U54+U59</f>
        <v>0</v>
      </c>
      <c r="V64" s="234">
        <f t="shared" si="37"/>
        <v>0</v>
      </c>
      <c r="W64" s="69"/>
      <c r="X64" s="68">
        <f t="shared" si="30"/>
        <v>0</v>
      </c>
      <c r="AK64" s="50"/>
    </row>
    <row r="65" spans="1:37" s="20" customFormat="1">
      <c r="A65" s="35"/>
      <c r="B65" s="22" t="s">
        <v>10</v>
      </c>
      <c r="E65" s="234">
        <f>E50+E55+E60</f>
        <v>0</v>
      </c>
      <c r="F65" s="235"/>
      <c r="G65" s="234">
        <f t="shared" ref="G65:H65" si="38">G50+G55+G60</f>
        <v>8804</v>
      </c>
      <c r="H65" s="234">
        <f t="shared" si="38"/>
        <v>145950</v>
      </c>
      <c r="I65" s="236"/>
      <c r="J65" s="69"/>
      <c r="K65" s="69"/>
      <c r="L65" s="234">
        <f t="shared" ref="L65:M65" si="39">L50+L55+L60</f>
        <v>0</v>
      </c>
      <c r="M65" s="234">
        <f t="shared" si="39"/>
        <v>0</v>
      </c>
      <c r="N65" s="236"/>
      <c r="O65" s="234">
        <f t="shared" ref="O65:P65" si="40">O50+O55+O60</f>
        <v>0</v>
      </c>
      <c r="P65" s="234">
        <f t="shared" si="40"/>
        <v>0</v>
      </c>
      <c r="Q65" s="236"/>
      <c r="R65" s="234">
        <f t="shared" ref="R65:S65" si="41">R50+R55+R60</f>
        <v>0</v>
      </c>
      <c r="S65" s="234">
        <f t="shared" si="41"/>
        <v>0</v>
      </c>
      <c r="T65" s="236"/>
      <c r="U65" s="234">
        <f t="shared" ref="U65:V65" si="42">U50+U55+U60</f>
        <v>0</v>
      </c>
      <c r="V65" s="234">
        <f t="shared" si="42"/>
        <v>0</v>
      </c>
      <c r="W65" s="69"/>
      <c r="X65" s="68">
        <f t="shared" si="30"/>
        <v>145950</v>
      </c>
      <c r="AK65" s="50"/>
    </row>
    <row r="66" spans="1:37" s="20" customFormat="1">
      <c r="A66" s="35"/>
      <c r="B66" s="22" t="s">
        <v>6</v>
      </c>
      <c r="E66" s="234">
        <f>E51+E56+E62</f>
        <v>308000</v>
      </c>
      <c r="F66" s="235"/>
      <c r="G66" s="234">
        <f t="shared" ref="G66:H66" si="43">G51+G56+G62</f>
        <v>7174.0666666666666</v>
      </c>
      <c r="H66" s="234">
        <f t="shared" si="43"/>
        <v>201660</v>
      </c>
      <c r="I66" s="236"/>
      <c r="J66" s="69"/>
      <c r="K66" s="69"/>
      <c r="L66" s="234">
        <f t="shared" ref="L66:M66" si="44">L51+L56+L62</f>
        <v>0</v>
      </c>
      <c r="M66" s="234">
        <f t="shared" si="44"/>
        <v>20000</v>
      </c>
      <c r="N66" s="236"/>
      <c r="O66" s="234">
        <f t="shared" ref="O66:P66" si="45">O51+O56+O62</f>
        <v>0</v>
      </c>
      <c r="P66" s="234">
        <f t="shared" si="45"/>
        <v>20000</v>
      </c>
      <c r="Q66" s="236"/>
      <c r="R66" s="234">
        <f t="shared" ref="R66:S66" si="46">R51+R56+R62</f>
        <v>0</v>
      </c>
      <c r="S66" s="234">
        <f t="shared" si="46"/>
        <v>0</v>
      </c>
      <c r="T66" s="236"/>
      <c r="U66" s="234">
        <f t="shared" ref="U66:V66" si="47">U51+U56+U62</f>
        <v>0</v>
      </c>
      <c r="V66" s="234">
        <f t="shared" si="47"/>
        <v>0</v>
      </c>
      <c r="W66" s="69"/>
      <c r="X66" s="68">
        <f t="shared" si="30"/>
        <v>549660</v>
      </c>
      <c r="AK66" s="50"/>
    </row>
    <row r="67" spans="1:37" s="20" customFormat="1">
      <c r="B67" s="21" t="s">
        <v>29</v>
      </c>
      <c r="E67" s="234">
        <f>E52+E57+E62</f>
        <v>8000</v>
      </c>
      <c r="F67" s="235"/>
      <c r="G67" s="234">
        <f t="shared" ref="G67:H67" si="48">G52+G57+G62</f>
        <v>0</v>
      </c>
      <c r="H67" s="234">
        <f t="shared" si="48"/>
        <v>0</v>
      </c>
      <c r="I67" s="236"/>
      <c r="J67" s="69"/>
      <c r="K67" s="69"/>
      <c r="L67" s="234">
        <f t="shared" ref="L67:M67" si="49">L52+L57+L62</f>
        <v>0</v>
      </c>
      <c r="M67" s="234">
        <f t="shared" si="49"/>
        <v>0</v>
      </c>
      <c r="N67" s="236"/>
      <c r="O67" s="234">
        <f t="shared" ref="O67:P67" si="50">O52+O57+O62</f>
        <v>0</v>
      </c>
      <c r="P67" s="234">
        <f t="shared" si="50"/>
        <v>0</v>
      </c>
      <c r="Q67" s="236"/>
      <c r="R67" s="234">
        <f t="shared" ref="R67:S67" si="51">R52+R57+R62</f>
        <v>0</v>
      </c>
      <c r="S67" s="234">
        <f t="shared" si="51"/>
        <v>0</v>
      </c>
      <c r="T67" s="236"/>
      <c r="U67" s="234">
        <f t="shared" ref="U67:V67" si="52">U52+U57+U62</f>
        <v>0</v>
      </c>
      <c r="V67" s="234">
        <f t="shared" si="52"/>
        <v>0</v>
      </c>
      <c r="W67" s="69"/>
      <c r="X67" s="68">
        <f t="shared" si="30"/>
        <v>8000</v>
      </c>
      <c r="AK67" s="50"/>
    </row>
    <row r="68" spans="1:37" s="20" customFormat="1" ht="30" customHeight="1">
      <c r="A68" s="56"/>
      <c r="B68" s="21"/>
      <c r="E68" s="236"/>
      <c r="F68" s="236"/>
      <c r="G68" s="237"/>
      <c r="H68" s="236"/>
      <c r="I68" s="236"/>
      <c r="J68" s="69"/>
      <c r="K68" s="69"/>
      <c r="L68" s="237"/>
      <c r="M68" s="236"/>
      <c r="N68" s="236"/>
      <c r="O68" s="237"/>
      <c r="P68" s="236"/>
      <c r="Q68" s="236"/>
      <c r="R68" s="237"/>
      <c r="S68" s="236"/>
      <c r="T68" s="236"/>
      <c r="U68" s="237"/>
      <c r="V68" s="236"/>
      <c r="W68" s="236"/>
      <c r="X68" s="236"/>
      <c r="AK68" s="50"/>
    </row>
    <row r="69" spans="1:37" s="20" customFormat="1" ht="30" customHeight="1">
      <c r="A69" s="35" t="s">
        <v>5</v>
      </c>
      <c r="B69" s="22"/>
      <c r="E69" s="64">
        <f>E64+E65+E66+E67</f>
        <v>316000</v>
      </c>
      <c r="F69" s="236"/>
      <c r="G69" s="64">
        <f t="shared" ref="G69:H69" si="53">G64+G65+G66+G67</f>
        <v>15978.066666666666</v>
      </c>
      <c r="H69" s="64">
        <f t="shared" si="53"/>
        <v>347610</v>
      </c>
      <c r="I69" s="236"/>
      <c r="J69" s="69"/>
      <c r="K69" s="69"/>
      <c r="L69" s="64">
        <f t="shared" ref="L69:M69" si="54">L64+L65+L66+L67</f>
        <v>0</v>
      </c>
      <c r="M69" s="64">
        <f t="shared" si="54"/>
        <v>20000</v>
      </c>
      <c r="N69" s="236"/>
      <c r="O69" s="64">
        <f t="shared" ref="O69:P69" si="55">O64+O65+O66+O67</f>
        <v>0</v>
      </c>
      <c r="P69" s="64">
        <f t="shared" si="55"/>
        <v>20000</v>
      </c>
      <c r="Q69" s="236"/>
      <c r="R69" s="64">
        <f t="shared" ref="R69:S69" si="56">R64+R65+R66+R67</f>
        <v>0</v>
      </c>
      <c r="S69" s="64">
        <f t="shared" si="56"/>
        <v>0</v>
      </c>
      <c r="T69" s="236"/>
      <c r="U69" s="64">
        <f t="shared" ref="U69:V69" si="57">U64+U65+U66+U67</f>
        <v>0</v>
      </c>
      <c r="V69" s="64">
        <f t="shared" si="57"/>
        <v>0</v>
      </c>
      <c r="W69" s="69"/>
      <c r="X69" s="64">
        <f>X64+X65+X66+X67</f>
        <v>703610</v>
      </c>
      <c r="AK69" s="50"/>
    </row>
    <row r="70" spans="1:37" s="2" customFormat="1">
      <c r="B70" s="39"/>
      <c r="E70" s="65"/>
      <c r="F70" s="65"/>
      <c r="G70" s="78"/>
      <c r="H70" s="65"/>
      <c r="I70" s="65"/>
      <c r="J70" s="65"/>
      <c r="K70" s="65"/>
      <c r="L70" s="78"/>
      <c r="M70" s="65"/>
      <c r="N70" s="65"/>
      <c r="O70" s="78"/>
      <c r="P70" s="65"/>
      <c r="Q70" s="69"/>
      <c r="R70" s="78"/>
      <c r="S70" s="65"/>
      <c r="T70" s="65"/>
      <c r="U70" s="78"/>
      <c r="V70" s="65"/>
      <c r="W70" s="65"/>
      <c r="X70" s="65"/>
      <c r="AG70" s="20"/>
      <c r="AH70" s="20"/>
      <c r="AI70" s="18"/>
    </row>
    <row r="71" spans="1:37" ht="31.5" customHeight="1">
      <c r="A71" s="238" t="s">
        <v>40</v>
      </c>
      <c r="B71" s="239"/>
      <c r="C71" s="238"/>
      <c r="D71" s="238"/>
      <c r="E71" s="238">
        <f>E69+E30</f>
        <v>316000</v>
      </c>
      <c r="F71" s="238"/>
      <c r="G71" s="238">
        <f>G69+G30</f>
        <v>15978.066666666666</v>
      </c>
      <c r="H71" s="238">
        <f>H69+H30</f>
        <v>442610</v>
      </c>
      <c r="I71" s="238"/>
      <c r="J71" s="238"/>
      <c r="K71" s="238"/>
      <c r="L71" s="238">
        <f>L69+J30</f>
        <v>166000</v>
      </c>
      <c r="M71" s="238">
        <f>M69+K30</f>
        <v>20000</v>
      </c>
      <c r="N71" s="238"/>
      <c r="O71" s="238">
        <f>O69+M30</f>
        <v>455110</v>
      </c>
      <c r="P71" s="238">
        <f>P69+N30</f>
        <v>20000</v>
      </c>
      <c r="Q71" s="238"/>
      <c r="R71" s="238">
        <f>R69+P30</f>
        <v>280200</v>
      </c>
      <c r="S71" s="238">
        <f>S69+Q30</f>
        <v>0</v>
      </c>
      <c r="T71" s="238"/>
      <c r="U71" s="238">
        <f>U69+S30</f>
        <v>280200</v>
      </c>
      <c r="V71" s="238">
        <f>V69+T30</f>
        <v>0</v>
      </c>
      <c r="W71" s="238"/>
      <c r="X71" s="238">
        <f>X69+V30</f>
        <v>1366106</v>
      </c>
    </row>
    <row r="72" spans="1:37">
      <c r="A72" s="5"/>
      <c r="J72" t="s">
        <v>11</v>
      </c>
      <c r="L72" s="81"/>
      <c r="M72" s="11"/>
      <c r="N72" s="11"/>
      <c r="O72" s="81"/>
      <c r="P72" s="11"/>
      <c r="Q72" s="11"/>
      <c r="R72" s="81"/>
      <c r="S72" s="11"/>
      <c r="T72" s="11"/>
      <c r="U72" s="81"/>
      <c r="W72" s="11"/>
      <c r="X72" s="11"/>
      <c r="Y72" s="11"/>
      <c r="Z72" s="11"/>
      <c r="AJ72" s="11"/>
    </row>
    <row r="73" spans="1:37">
      <c r="A73" s="4"/>
      <c r="L73" s="81"/>
      <c r="M73" s="11"/>
      <c r="N73" s="11"/>
      <c r="O73" s="81"/>
      <c r="P73" s="11"/>
      <c r="Q73" s="11"/>
      <c r="R73" s="81"/>
      <c r="S73" s="11"/>
      <c r="T73" s="11"/>
      <c r="U73" s="81"/>
      <c r="W73" s="11"/>
      <c r="X73" s="11"/>
      <c r="Y73" s="11"/>
      <c r="Z73" s="11"/>
      <c r="AJ73" s="11"/>
    </row>
    <row r="74" spans="1:37">
      <c r="A74" s="5" t="s">
        <v>52</v>
      </c>
      <c r="L74" s="81"/>
      <c r="M74" s="11"/>
      <c r="N74" s="11"/>
      <c r="O74" s="81"/>
      <c r="P74" s="11"/>
      <c r="Q74" s="11"/>
      <c r="R74" s="81"/>
      <c r="S74" s="11"/>
      <c r="T74" s="11"/>
      <c r="U74" s="81"/>
      <c r="W74" s="11"/>
      <c r="X74" s="11"/>
      <c r="Y74" s="11"/>
      <c r="Z74" s="11"/>
      <c r="AJ74" s="11"/>
    </row>
    <row r="75" spans="1:37">
      <c r="A75" s="4" t="s">
        <v>53</v>
      </c>
      <c r="L75" s="81"/>
      <c r="M75" s="11"/>
      <c r="N75" s="11"/>
      <c r="O75" s="81"/>
      <c r="P75" s="11"/>
      <c r="Q75" s="11"/>
      <c r="R75" s="81"/>
      <c r="S75" s="11"/>
      <c r="T75" s="11"/>
      <c r="U75" s="81"/>
      <c r="W75" s="11"/>
      <c r="X75" s="11"/>
      <c r="Y75" s="11"/>
      <c r="Z75" s="11"/>
    </row>
    <row r="76" spans="1:37">
      <c r="A76" t="s">
        <v>64</v>
      </c>
      <c r="L76" s="81"/>
      <c r="M76" s="11"/>
      <c r="N76" s="11"/>
      <c r="O76" s="81"/>
      <c r="P76" s="11"/>
      <c r="Q76" s="11"/>
      <c r="R76" s="81"/>
      <c r="S76" s="11"/>
      <c r="T76" s="11"/>
      <c r="U76" s="81"/>
      <c r="W76" s="11"/>
      <c r="X76" s="11"/>
      <c r="Y76" s="11"/>
      <c r="Z76" s="11"/>
    </row>
    <row r="77" spans="1:37">
      <c r="A77" t="s">
        <v>65</v>
      </c>
    </row>
    <row r="78" spans="1:37">
      <c r="A78" s="4"/>
    </row>
    <row r="79" spans="1:37">
      <c r="Q79" s="11"/>
    </row>
    <row r="80" spans="1:37">
      <c r="Q80" s="11"/>
    </row>
    <row r="81" spans="17:17">
      <c r="Q81" s="11"/>
    </row>
    <row r="82" spans="17:17">
      <c r="Q82" s="18"/>
    </row>
    <row r="83" spans="17:17">
      <c r="Q83" s="18"/>
    </row>
    <row r="84" spans="17:17">
      <c r="Q84" s="18"/>
    </row>
    <row r="85" spans="17:17">
      <c r="Q85" s="18"/>
    </row>
    <row r="86" spans="17:17">
      <c r="Q86" s="18"/>
    </row>
    <row r="87" spans="17:17">
      <c r="Q87" s="18"/>
    </row>
    <row r="88" spans="17:17">
      <c r="Q88" s="18"/>
    </row>
    <row r="89" spans="17:17">
      <c r="Q89" s="18"/>
    </row>
    <row r="90" spans="17:17">
      <c r="Q90" s="18"/>
    </row>
    <row r="91" spans="17:17">
      <c r="Q91" s="18"/>
    </row>
    <row r="92" spans="17:17">
      <c r="Q92" s="18"/>
    </row>
  </sheetData>
  <mergeCells count="25">
    <mergeCell ref="A43:A45"/>
    <mergeCell ref="B43:B45"/>
    <mergeCell ref="U44:V44"/>
    <mergeCell ref="U43:W43"/>
    <mergeCell ref="O4:P4"/>
    <mergeCell ref="R4:S4"/>
    <mergeCell ref="A41:X41"/>
    <mergeCell ref="X43:X44"/>
    <mergeCell ref="G43:I43"/>
    <mergeCell ref="G44:I44"/>
    <mergeCell ref="L43:N43"/>
    <mergeCell ref="O43:Q43"/>
    <mergeCell ref="R43:T43"/>
    <mergeCell ref="L44:M44"/>
    <mergeCell ref="O44:P44"/>
    <mergeCell ref="R44:S44"/>
    <mergeCell ref="A1:U1"/>
    <mergeCell ref="I5:K5"/>
    <mergeCell ref="L5:N5"/>
    <mergeCell ref="I4:N4"/>
    <mergeCell ref="A4:A6"/>
    <mergeCell ref="B4:B6"/>
    <mergeCell ref="U4:V4"/>
    <mergeCell ref="A2:X2"/>
    <mergeCell ref="X4:X5"/>
  </mergeCells>
  <printOptions horizontalCentered="1" verticalCentered="1"/>
  <pageMargins left="0.39370078740157483" right="0.55118110236220474" top="0.86614173228346458" bottom="0.78740157480314965" header="0.86614173228346458" footer="0.23622047244094491"/>
  <pageSetup paperSize="5" scale="64" fitToHeight="2"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Z23"/>
  <sheetViews>
    <sheetView zoomScaleNormal="100" workbookViewId="0">
      <selection activeCell="F13" sqref="F13"/>
    </sheetView>
  </sheetViews>
  <sheetFormatPr defaultColWidth="13.7109375" defaultRowHeight="14.25"/>
  <cols>
    <col min="1" max="1" width="53.42578125" style="99" customWidth="1"/>
    <col min="2" max="2" width="17.140625" style="185" customWidth="1"/>
    <col min="3" max="3" width="18" style="185" customWidth="1"/>
    <col min="4" max="5" width="14.140625" style="186" hidden="1" customWidth="1"/>
    <col min="6" max="6" width="107.28515625" style="105" customWidth="1"/>
    <col min="7" max="9" width="87.42578125" style="105" customWidth="1"/>
    <col min="10" max="11" width="17.28515625" style="99" customWidth="1"/>
    <col min="12" max="12" width="19" style="99" customWidth="1"/>
    <col min="13" max="13" width="11.85546875" style="99" customWidth="1"/>
    <col min="14" max="14" width="12.140625" style="99" customWidth="1"/>
    <col min="15" max="16" width="12.28515625" style="99" customWidth="1"/>
    <col min="17" max="17" width="0" style="99" hidden="1" customWidth="1"/>
    <col min="18" max="18" width="8.42578125" style="99" hidden="1" customWidth="1"/>
    <col min="19" max="19" width="8.28515625" style="99" hidden="1" customWidth="1"/>
    <col min="20" max="20" width="10.140625" style="99" hidden="1" customWidth="1"/>
    <col min="21" max="21" width="9.5703125" style="99" hidden="1" customWidth="1"/>
    <col min="22" max="22" width="0" style="99" hidden="1" customWidth="1"/>
    <col min="23" max="23" width="7.7109375" style="99" hidden="1" customWidth="1"/>
    <col min="24" max="24" width="24" style="99" customWidth="1"/>
    <col min="25" max="26" width="15.5703125" style="99" customWidth="1"/>
    <col min="27" max="92" width="12.5703125" style="99" customWidth="1"/>
    <col min="93" max="93" width="13.28515625" style="99" customWidth="1"/>
    <col min="94" max="94" width="13" style="99" customWidth="1"/>
    <col min="95" max="113" width="13.28515625" style="99" customWidth="1"/>
    <col min="114" max="114" width="13" style="99" customWidth="1"/>
    <col min="115" max="192" width="13.28515625" style="99" customWidth="1"/>
    <col min="193" max="193" width="13.7109375" style="99" customWidth="1"/>
    <col min="194" max="194" width="13.28515625" style="99" customWidth="1"/>
    <col min="195" max="213" width="13.7109375" style="99" customWidth="1"/>
    <col min="214" max="214" width="13.28515625" style="99" customWidth="1"/>
    <col min="215" max="16384" width="13.7109375" style="99"/>
  </cols>
  <sheetData>
    <row r="1" spans="1:26" ht="59.25" customHeight="1">
      <c r="A1" s="264" t="s">
        <v>198</v>
      </c>
      <c r="B1" s="265"/>
      <c r="C1" s="265"/>
      <c r="D1" s="265"/>
      <c r="E1" s="265"/>
      <c r="F1" s="265"/>
      <c r="G1" s="98"/>
      <c r="H1" s="98"/>
      <c r="I1" s="98"/>
      <c r="J1" s="98"/>
      <c r="K1" s="98"/>
      <c r="L1" s="98"/>
      <c r="M1" s="98"/>
      <c r="N1" s="98"/>
      <c r="O1" s="98"/>
      <c r="P1" s="98"/>
      <c r="Q1" s="98"/>
      <c r="R1" s="98"/>
      <c r="S1" s="98"/>
      <c r="T1" s="98"/>
      <c r="U1" s="98"/>
      <c r="V1" s="98" t="s">
        <v>79</v>
      </c>
      <c r="W1" s="98"/>
      <c r="X1" s="98"/>
      <c r="Y1" s="98"/>
      <c r="Z1" s="98"/>
    </row>
    <row r="2" spans="1:26" s="187" customFormat="1" ht="33" customHeight="1">
      <c r="A2" s="205" t="s">
        <v>163</v>
      </c>
      <c r="B2" s="205" t="s">
        <v>164</v>
      </c>
      <c r="C2" s="205" t="s">
        <v>165</v>
      </c>
      <c r="D2" s="206" t="s">
        <v>82</v>
      </c>
      <c r="E2" s="206" t="s">
        <v>83</v>
      </c>
      <c r="F2" s="205" t="s">
        <v>84</v>
      </c>
    </row>
    <row r="3" spans="1:26" ht="30" customHeight="1">
      <c r="A3" s="210" t="s">
        <v>166</v>
      </c>
      <c r="B3" s="207"/>
      <c r="C3" s="207"/>
      <c r="D3" s="208"/>
      <c r="E3" s="208"/>
      <c r="F3" s="207"/>
      <c r="G3" s="111"/>
      <c r="H3" s="111"/>
      <c r="I3" s="111"/>
    </row>
    <row r="4" spans="1:26" ht="18.75" customHeight="1">
      <c r="A4" s="97" t="s">
        <v>68</v>
      </c>
      <c r="B4" s="229">
        <v>30</v>
      </c>
      <c r="C4" s="229">
        <v>30</v>
      </c>
      <c r="D4" s="190"/>
      <c r="E4" s="190"/>
      <c r="F4" s="191"/>
    </row>
    <row r="5" spans="1:26" ht="18.75" customHeight="1">
      <c r="A5" s="97" t="s">
        <v>69</v>
      </c>
      <c r="B5" s="229">
        <v>55</v>
      </c>
      <c r="C5" s="229">
        <v>55</v>
      </c>
      <c r="D5" s="190"/>
      <c r="E5" s="190"/>
      <c r="F5" s="191"/>
    </row>
    <row r="6" spans="1:26" ht="18.75" customHeight="1">
      <c r="A6" s="97" t="s">
        <v>16</v>
      </c>
      <c r="B6" s="229">
        <v>550</v>
      </c>
      <c r="C6" s="229">
        <v>350</v>
      </c>
      <c r="D6" s="190"/>
      <c r="E6" s="190"/>
      <c r="F6" s="191"/>
    </row>
    <row r="7" spans="1:26" ht="18.75" customHeight="1">
      <c r="A7" s="97" t="s">
        <v>17</v>
      </c>
      <c r="B7" s="229">
        <v>762</v>
      </c>
      <c r="C7" s="229">
        <v>762</v>
      </c>
      <c r="D7" s="190"/>
      <c r="E7" s="190"/>
      <c r="F7" s="191"/>
    </row>
    <row r="8" spans="1:26" ht="18.75" customHeight="1">
      <c r="A8" s="97" t="s">
        <v>24</v>
      </c>
      <c r="B8" s="232">
        <v>0.56999999999999995</v>
      </c>
      <c r="C8" s="232">
        <v>0.56999999999999995</v>
      </c>
      <c r="D8" s="190"/>
      <c r="E8" s="190"/>
      <c r="F8" s="191"/>
    </row>
    <row r="9" spans="1:26" ht="18" customHeight="1">
      <c r="A9" s="97"/>
      <c r="B9" s="229"/>
      <c r="C9" s="230"/>
      <c r="D9" s="190"/>
      <c r="E9" s="190"/>
      <c r="F9" s="191"/>
    </row>
    <row r="10" spans="1:26" ht="30" customHeight="1">
      <c r="A10" s="211" t="s">
        <v>22</v>
      </c>
      <c r="B10" s="231"/>
      <c r="C10" s="231"/>
      <c r="D10" s="192"/>
      <c r="E10" s="192"/>
      <c r="F10" s="188"/>
      <c r="G10" s="111"/>
      <c r="H10" s="111"/>
      <c r="I10" s="111"/>
    </row>
    <row r="11" spans="1:26" ht="18.75" customHeight="1">
      <c r="A11" s="97" t="s">
        <v>69</v>
      </c>
      <c r="B11" s="229">
        <v>30</v>
      </c>
      <c r="C11" s="229">
        <v>30</v>
      </c>
      <c r="D11" s="190"/>
      <c r="E11" s="190"/>
      <c r="F11" s="191"/>
    </row>
    <row r="12" spans="1:26" ht="18.75" customHeight="1">
      <c r="A12" s="97" t="s">
        <v>66</v>
      </c>
      <c r="B12" s="229">
        <v>1000</v>
      </c>
      <c r="C12" s="229">
        <v>800</v>
      </c>
      <c r="D12" s="190"/>
      <c r="E12" s="190"/>
      <c r="F12" s="191"/>
      <c r="G12" s="111"/>
      <c r="H12" s="111"/>
      <c r="I12" s="111"/>
    </row>
    <row r="13" spans="1:26" ht="18.75" customHeight="1">
      <c r="A13" s="97" t="s">
        <v>67</v>
      </c>
      <c r="B13" s="233">
        <v>1760</v>
      </c>
      <c r="C13" s="233">
        <v>1500</v>
      </c>
      <c r="D13" s="189"/>
      <c r="E13" s="189"/>
      <c r="F13" s="188"/>
      <c r="G13" s="111"/>
      <c r="H13" s="111"/>
      <c r="I13" s="111"/>
    </row>
    <row r="14" spans="1:26" ht="18.75" customHeight="1">
      <c r="A14" s="97" t="s">
        <v>187</v>
      </c>
      <c r="B14" s="229">
        <v>248</v>
      </c>
      <c r="C14" s="229">
        <v>220</v>
      </c>
      <c r="D14" s="193"/>
      <c r="E14" s="193"/>
      <c r="F14" s="191" t="s">
        <v>11</v>
      </c>
      <c r="G14" s="111"/>
      <c r="H14" s="111"/>
      <c r="I14" s="111"/>
    </row>
    <row r="15" spans="1:26" ht="18.75" customHeight="1">
      <c r="A15" s="97"/>
      <c r="B15" s="229"/>
      <c r="C15" s="229"/>
      <c r="D15" s="193"/>
      <c r="E15" s="193"/>
      <c r="F15" s="191"/>
      <c r="G15" s="111"/>
      <c r="H15" s="111"/>
      <c r="I15" s="111"/>
    </row>
    <row r="16" spans="1:26" ht="21" customHeight="1">
      <c r="A16" s="212" t="s">
        <v>167</v>
      </c>
      <c r="B16" s="229"/>
      <c r="C16" s="229"/>
      <c r="D16" s="193"/>
      <c r="E16" s="193"/>
      <c r="F16" s="191"/>
      <c r="G16" s="111"/>
      <c r="H16" s="111"/>
      <c r="I16" s="111"/>
    </row>
    <row r="17" spans="1:9" ht="18.75" customHeight="1">
      <c r="A17" s="209" t="s">
        <v>178</v>
      </c>
      <c r="B17" s="188"/>
      <c r="C17" s="188"/>
      <c r="D17" s="189"/>
      <c r="E17" s="189"/>
      <c r="F17" s="188"/>
      <c r="G17" s="111"/>
      <c r="H17" s="111"/>
      <c r="I17" s="111"/>
    </row>
    <row r="18" spans="1:9" ht="15" customHeight="1">
      <c r="A18" s="209" t="s">
        <v>179</v>
      </c>
      <c r="B18" s="191"/>
      <c r="C18" s="194"/>
      <c r="D18" s="195"/>
      <c r="E18" s="195"/>
      <c r="F18" s="191"/>
      <c r="G18" s="111"/>
      <c r="H18" s="111"/>
      <c r="I18" s="111"/>
    </row>
    <row r="19" spans="1:9" ht="15">
      <c r="A19" s="196"/>
      <c r="B19" s="191"/>
      <c r="C19" s="194"/>
      <c r="D19" s="195"/>
      <c r="E19" s="195"/>
      <c r="F19" s="191"/>
      <c r="G19" s="111"/>
      <c r="H19" s="111"/>
      <c r="I19" s="111"/>
    </row>
    <row r="20" spans="1:9" ht="18.75" customHeight="1">
      <c r="A20" s="197"/>
      <c r="B20" s="191"/>
      <c r="C20" s="198"/>
      <c r="D20" s="199"/>
      <c r="E20" s="200"/>
      <c r="F20" s="196"/>
      <c r="G20" s="111"/>
      <c r="H20" s="111"/>
      <c r="I20" s="111"/>
    </row>
    <row r="21" spans="1:9" ht="18.75" customHeight="1">
      <c r="A21" s="196"/>
      <c r="B21" s="191"/>
      <c r="C21" s="198"/>
      <c r="D21" s="199"/>
      <c r="E21" s="200"/>
      <c r="F21" s="196"/>
      <c r="G21" s="111"/>
      <c r="H21" s="111"/>
      <c r="I21" s="111"/>
    </row>
    <row r="22" spans="1:9" ht="18.75" customHeight="1">
      <c r="A22" s="196"/>
      <c r="B22" s="191"/>
      <c r="C22" s="198"/>
      <c r="D22" s="199"/>
      <c r="E22" s="200"/>
      <c r="F22" s="196"/>
      <c r="G22" s="111"/>
      <c r="H22" s="111"/>
      <c r="I22" s="111"/>
    </row>
    <row r="23" spans="1:9" ht="15">
      <c r="A23" s="201"/>
      <c r="B23" s="202"/>
      <c r="C23" s="202"/>
      <c r="D23" s="203"/>
      <c r="E23" s="203"/>
      <c r="F23" s="204"/>
    </row>
  </sheetData>
  <mergeCells count="1">
    <mergeCell ref="A1:F1"/>
  </mergeCells>
  <pageMargins left="0.31496062992125984" right="0.15748031496062992" top="0.98425196850393704" bottom="0.98425196850393704" header="0.51181102362204722" footer="0.51181102362204722"/>
  <pageSetup scale="68" orientation="landscape"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AA58"/>
  <sheetViews>
    <sheetView topLeftCell="A40" zoomScale="75" workbookViewId="0">
      <selection activeCell="B66" sqref="B66"/>
    </sheetView>
  </sheetViews>
  <sheetFormatPr defaultColWidth="13.7109375" defaultRowHeight="14.25"/>
  <cols>
    <col min="1" max="1" width="53.42578125" style="99" customWidth="1"/>
    <col min="2" max="2" width="18.28515625" style="185" customWidth="1"/>
    <col min="3" max="4" width="18" style="185" customWidth="1"/>
    <col min="5" max="6" width="14.140625" style="186" hidden="1" customWidth="1"/>
    <col min="7" max="7" width="107.28515625" style="105" customWidth="1"/>
    <col min="8" max="10" width="87.42578125" style="105" customWidth="1"/>
    <col min="11" max="12" width="17.28515625" style="99" customWidth="1"/>
    <col min="13" max="13" width="19" style="99" customWidth="1"/>
    <col min="14" max="14" width="11.85546875" style="99" customWidth="1"/>
    <col min="15" max="15" width="12.140625" style="99" customWidth="1"/>
    <col min="16" max="17" width="12.28515625" style="99" customWidth="1"/>
    <col min="18" max="18" width="0" style="99" hidden="1" customWidth="1"/>
    <col min="19" max="19" width="8.42578125" style="99" hidden="1" customWidth="1"/>
    <col min="20" max="20" width="8.28515625" style="99" hidden="1" customWidth="1"/>
    <col min="21" max="21" width="10.140625" style="99" hidden="1" customWidth="1"/>
    <col min="22" max="22" width="9.5703125" style="99" hidden="1" customWidth="1"/>
    <col min="23" max="23" width="0" style="99" hidden="1" customWidth="1"/>
    <col min="24" max="24" width="7.7109375" style="99" hidden="1" customWidth="1"/>
    <col min="25" max="25" width="24" style="99" customWidth="1"/>
    <col min="26" max="27" width="15.5703125" style="99" customWidth="1"/>
    <col min="28" max="93" width="12.5703125" style="99" customWidth="1"/>
    <col min="94" max="94" width="13.28515625" style="99" customWidth="1"/>
    <col min="95" max="95" width="13" style="99" customWidth="1"/>
    <col min="96" max="114" width="13.28515625" style="99" customWidth="1"/>
    <col min="115" max="115" width="13" style="99" customWidth="1"/>
    <col min="116" max="193" width="13.28515625" style="99" customWidth="1"/>
    <col min="194" max="194" width="13.7109375" style="99" customWidth="1"/>
    <col min="195" max="195" width="13.28515625" style="99" customWidth="1"/>
    <col min="196" max="214" width="13.7109375" style="99" customWidth="1"/>
    <col min="215" max="215" width="13.28515625" style="99" customWidth="1"/>
    <col min="216" max="16384" width="13.7109375" style="99"/>
  </cols>
  <sheetData>
    <row r="1" spans="1:27" ht="59.25" customHeight="1" thickBot="1">
      <c r="A1" s="266" t="s">
        <v>78</v>
      </c>
      <c r="B1" s="267"/>
      <c r="C1" s="267"/>
      <c r="D1" s="267"/>
      <c r="E1" s="267"/>
      <c r="F1" s="267"/>
      <c r="G1" s="267"/>
      <c r="H1" s="98"/>
      <c r="I1" s="98"/>
      <c r="J1" s="98"/>
      <c r="K1" s="98"/>
      <c r="L1" s="98"/>
      <c r="M1" s="98"/>
      <c r="N1" s="98"/>
      <c r="O1" s="98"/>
      <c r="P1" s="98"/>
      <c r="Q1" s="98"/>
      <c r="R1" s="98"/>
      <c r="S1" s="98"/>
      <c r="T1" s="98"/>
      <c r="U1" s="98"/>
      <c r="V1" s="98"/>
      <c r="W1" s="98" t="s">
        <v>79</v>
      </c>
      <c r="X1" s="98"/>
      <c r="Y1" s="98"/>
      <c r="Z1" s="98"/>
      <c r="AA1" s="98"/>
    </row>
    <row r="2" spans="1:27" ht="41.25" customHeight="1" thickBot="1">
      <c r="A2" s="100" t="s">
        <v>80</v>
      </c>
      <c r="B2" s="101" t="s">
        <v>81</v>
      </c>
      <c r="C2" s="102" t="s">
        <v>180</v>
      </c>
      <c r="D2" s="102" t="s">
        <v>171</v>
      </c>
      <c r="E2" s="103" t="s">
        <v>82</v>
      </c>
      <c r="F2" s="103" t="s">
        <v>83</v>
      </c>
      <c r="G2" s="104" t="s">
        <v>84</v>
      </c>
      <c r="J2" s="99"/>
    </row>
    <row r="3" spans="1:27" ht="18.75" customHeight="1">
      <c r="A3" s="106" t="s">
        <v>85</v>
      </c>
      <c r="B3" s="107"/>
      <c r="C3" s="108"/>
      <c r="D3" s="108"/>
      <c r="E3" s="109"/>
      <c r="F3" s="109"/>
      <c r="G3" s="110" t="s">
        <v>86</v>
      </c>
      <c r="H3" s="111"/>
      <c r="I3" s="111"/>
      <c r="J3" s="111"/>
    </row>
    <row r="4" spans="1:27" ht="18" customHeight="1">
      <c r="A4" s="112" t="s">
        <v>87</v>
      </c>
      <c r="B4" s="113" t="s">
        <v>88</v>
      </c>
      <c r="C4" s="114">
        <v>1.4999999999999999E-2</v>
      </c>
      <c r="D4" s="114">
        <f>C4*1.2</f>
        <v>1.7999999999999999E-2</v>
      </c>
      <c r="E4" s="115">
        <v>0.05</v>
      </c>
      <c r="F4" s="115">
        <v>0.5</v>
      </c>
      <c r="G4" s="116" t="s">
        <v>89</v>
      </c>
    </row>
    <row r="5" spans="1:27" ht="20.25" customHeight="1" thickBot="1">
      <c r="A5" s="112" t="s">
        <v>90</v>
      </c>
      <c r="B5" s="113" t="s">
        <v>88</v>
      </c>
      <c r="C5" s="117"/>
      <c r="D5" s="117" t="s">
        <v>11</v>
      </c>
      <c r="E5" s="115"/>
      <c r="F5" s="115"/>
      <c r="G5" s="116"/>
      <c r="H5" s="111"/>
      <c r="I5" s="111"/>
      <c r="J5" s="111"/>
    </row>
    <row r="6" spans="1:27" ht="28.5" hidden="1" customHeight="1">
      <c r="A6" s="118"/>
      <c r="B6" s="107"/>
      <c r="C6" s="108"/>
      <c r="D6" s="108"/>
      <c r="E6" s="109"/>
      <c r="F6" s="109"/>
      <c r="G6" s="110"/>
      <c r="H6" s="111"/>
      <c r="I6" s="111"/>
      <c r="J6" s="111"/>
    </row>
    <row r="7" spans="1:27" ht="15" hidden="1" customHeight="1">
      <c r="A7" s="119"/>
      <c r="B7" s="120" t="s">
        <v>91</v>
      </c>
      <c r="C7" s="121"/>
      <c r="D7" s="121"/>
      <c r="E7" s="122"/>
      <c r="F7" s="122"/>
      <c r="G7" s="116" t="s">
        <v>11</v>
      </c>
      <c r="H7" s="111"/>
      <c r="I7" s="111"/>
      <c r="J7" s="111"/>
    </row>
    <row r="8" spans="1:27" ht="15" hidden="1" customHeight="1">
      <c r="A8" s="119"/>
      <c r="B8" s="120" t="s">
        <v>91</v>
      </c>
      <c r="C8" s="121"/>
      <c r="D8" s="121"/>
      <c r="E8" s="122"/>
      <c r="F8" s="122"/>
      <c r="G8" s="116"/>
      <c r="H8" s="111"/>
      <c r="I8" s="111"/>
      <c r="J8" s="111"/>
    </row>
    <row r="9" spans="1:27" ht="14.25" hidden="1" customHeight="1" thickBot="1">
      <c r="A9" s="119"/>
      <c r="B9" s="120" t="s">
        <v>91</v>
      </c>
      <c r="C9" s="121"/>
      <c r="D9" s="121"/>
      <c r="E9" s="122"/>
      <c r="F9" s="122"/>
      <c r="G9" s="116"/>
      <c r="H9" s="111"/>
      <c r="I9" s="111"/>
      <c r="J9" s="111"/>
    </row>
    <row r="10" spans="1:27" ht="18.75" hidden="1" customHeight="1">
      <c r="A10" s="118"/>
      <c r="B10" s="107"/>
      <c r="C10" s="108"/>
      <c r="D10" s="108"/>
      <c r="E10" s="109"/>
      <c r="F10" s="109"/>
      <c r="G10" s="110"/>
      <c r="H10" s="111"/>
      <c r="I10" s="111"/>
      <c r="J10" s="111"/>
    </row>
    <row r="11" spans="1:27" ht="15" hidden="1" customHeight="1">
      <c r="A11" s="112"/>
      <c r="B11" s="120" t="s">
        <v>91</v>
      </c>
      <c r="C11" s="123"/>
      <c r="D11" s="123"/>
      <c r="E11" s="124"/>
      <c r="F11" s="124"/>
      <c r="G11" s="116"/>
      <c r="H11" s="111"/>
      <c r="I11" s="111"/>
      <c r="J11" s="111"/>
    </row>
    <row r="12" spans="1:27" ht="17.25" hidden="1" thickBot="1">
      <c r="A12" s="125"/>
      <c r="B12" s="120" t="s">
        <v>91</v>
      </c>
      <c r="C12" s="123"/>
      <c r="D12" s="123"/>
      <c r="E12" s="124"/>
      <c r="F12" s="124"/>
      <c r="G12" s="116"/>
      <c r="H12" s="111"/>
      <c r="I12" s="111"/>
      <c r="J12" s="111"/>
    </row>
    <row r="13" spans="1:27" ht="18.75" customHeight="1">
      <c r="A13" s="118" t="s">
        <v>92</v>
      </c>
      <c r="B13" s="107"/>
      <c r="C13" s="126"/>
      <c r="D13" s="126"/>
      <c r="E13" s="127"/>
      <c r="F13" s="127"/>
      <c r="G13" s="110" t="s">
        <v>93</v>
      </c>
      <c r="H13" s="111"/>
      <c r="I13" s="111"/>
      <c r="J13" s="111"/>
    </row>
    <row r="14" spans="1:27" ht="18.75" customHeight="1">
      <c r="A14" s="125" t="s">
        <v>94</v>
      </c>
      <c r="B14" s="120" t="s">
        <v>95</v>
      </c>
      <c r="C14" s="128">
        <v>1.4999999999999999E-2</v>
      </c>
      <c r="D14" s="114">
        <v>1.4999999999999999E-2</v>
      </c>
      <c r="E14" s="129">
        <v>0.46</v>
      </c>
      <c r="F14" s="130">
        <v>6.44</v>
      </c>
      <c r="G14" s="125" t="s">
        <v>96</v>
      </c>
      <c r="H14" s="111"/>
      <c r="I14" s="111"/>
      <c r="J14" s="111"/>
    </row>
    <row r="15" spans="1:27" ht="18" customHeight="1">
      <c r="A15" s="131" t="s">
        <v>97</v>
      </c>
      <c r="B15" s="120" t="s">
        <v>98</v>
      </c>
      <c r="C15" s="123">
        <v>25</v>
      </c>
      <c r="D15" s="132">
        <f t="shared" ref="D15:D18" si="0">C15*1.2</f>
        <v>30</v>
      </c>
      <c r="E15" s="133">
        <v>3</v>
      </c>
      <c r="F15" s="124">
        <v>206</v>
      </c>
      <c r="G15" s="268"/>
      <c r="H15" s="111"/>
      <c r="I15" s="111"/>
      <c r="J15" s="111"/>
    </row>
    <row r="16" spans="1:27" ht="20.25" customHeight="1" thickBot="1">
      <c r="A16" s="112" t="s">
        <v>99</v>
      </c>
      <c r="B16" s="120" t="s">
        <v>98</v>
      </c>
      <c r="C16" s="123">
        <v>1601</v>
      </c>
      <c r="D16" s="132">
        <f t="shared" si="0"/>
        <v>1921.1999999999998</v>
      </c>
      <c r="E16" s="124">
        <v>285</v>
      </c>
      <c r="F16" s="124">
        <v>6179</v>
      </c>
      <c r="G16" s="269"/>
      <c r="H16" s="111"/>
      <c r="I16" s="111"/>
      <c r="J16" s="111"/>
    </row>
    <row r="17" spans="1:10" ht="18.75" customHeight="1">
      <c r="A17" s="118" t="s">
        <v>100</v>
      </c>
      <c r="B17" s="107"/>
      <c r="C17" s="126"/>
      <c r="D17" s="126"/>
      <c r="E17" s="127"/>
      <c r="F17" s="127"/>
      <c r="G17" s="110" t="s">
        <v>101</v>
      </c>
      <c r="H17" s="111"/>
      <c r="I17" s="111"/>
      <c r="J17" s="111"/>
    </row>
    <row r="18" spans="1:10" ht="22.5" customHeight="1" thickBot="1">
      <c r="A18" s="134" t="s">
        <v>102</v>
      </c>
      <c r="B18" s="135" t="s">
        <v>95</v>
      </c>
      <c r="C18" s="136">
        <v>22</v>
      </c>
      <c r="D18" s="132">
        <f t="shared" si="0"/>
        <v>26.4</v>
      </c>
      <c r="E18" s="137">
        <v>25</v>
      </c>
      <c r="F18" s="137">
        <v>92</v>
      </c>
      <c r="G18" s="138" t="s">
        <v>103</v>
      </c>
      <c r="J18" s="99"/>
    </row>
    <row r="19" spans="1:10" ht="22.5" customHeight="1">
      <c r="A19" s="139" t="s">
        <v>104</v>
      </c>
      <c r="B19" s="140" t="s">
        <v>95</v>
      </c>
      <c r="C19" s="141">
        <v>50</v>
      </c>
      <c r="D19" s="142">
        <f>C19*1.2</f>
        <v>60</v>
      </c>
      <c r="E19" s="143">
        <v>25</v>
      </c>
      <c r="F19" s="143">
        <v>92</v>
      </c>
      <c r="G19" s="144" t="s">
        <v>181</v>
      </c>
      <c r="J19" s="99"/>
    </row>
    <row r="20" spans="1:10" ht="22.5" customHeight="1" thickBot="1">
      <c r="A20" s="145" t="s">
        <v>105</v>
      </c>
      <c r="B20" s="146" t="s">
        <v>95</v>
      </c>
      <c r="C20" s="147">
        <v>15</v>
      </c>
      <c r="D20" s="148">
        <f>C20*1.2</f>
        <v>18</v>
      </c>
      <c r="E20" s="149">
        <v>25</v>
      </c>
      <c r="F20" s="149">
        <v>92</v>
      </c>
      <c r="G20" s="150" t="s">
        <v>106</v>
      </c>
      <c r="J20" s="99"/>
    </row>
    <row r="21" spans="1:10" ht="19.5" customHeight="1">
      <c r="A21" s="151" t="s">
        <v>107</v>
      </c>
      <c r="B21" s="152" t="s">
        <v>95</v>
      </c>
      <c r="C21" s="153">
        <v>30</v>
      </c>
      <c r="D21" s="132">
        <f t="shared" ref="D21:D31" si="1">C21*1.2</f>
        <v>36</v>
      </c>
      <c r="E21" s="154">
        <v>35</v>
      </c>
      <c r="F21" s="154">
        <v>65</v>
      </c>
      <c r="G21" s="155" t="s">
        <v>182</v>
      </c>
      <c r="J21" s="99"/>
    </row>
    <row r="22" spans="1:10" ht="21" customHeight="1">
      <c r="A22" s="112" t="s">
        <v>108</v>
      </c>
      <c r="B22" s="120" t="s">
        <v>95</v>
      </c>
      <c r="C22" s="123">
        <v>25</v>
      </c>
      <c r="D22" s="132">
        <f t="shared" si="1"/>
        <v>30</v>
      </c>
      <c r="E22" s="124">
        <v>19</v>
      </c>
      <c r="F22" s="124">
        <v>51</v>
      </c>
      <c r="G22" s="116" t="s">
        <v>109</v>
      </c>
      <c r="J22" s="99"/>
    </row>
    <row r="23" spans="1:10" ht="22.5" customHeight="1">
      <c r="A23" s="112" t="s">
        <v>110</v>
      </c>
      <c r="B23" s="120" t="s">
        <v>95</v>
      </c>
      <c r="C23" s="123">
        <v>2</v>
      </c>
      <c r="D23" s="132">
        <f t="shared" si="1"/>
        <v>2.4</v>
      </c>
      <c r="E23" s="124">
        <v>20</v>
      </c>
      <c r="F23" s="124">
        <v>350</v>
      </c>
      <c r="G23" s="116" t="s">
        <v>111</v>
      </c>
      <c r="J23" s="99"/>
    </row>
    <row r="24" spans="1:10" ht="27" customHeight="1">
      <c r="A24" s="112" t="s">
        <v>112</v>
      </c>
      <c r="B24" s="120" t="s">
        <v>95</v>
      </c>
      <c r="C24" s="123">
        <v>60</v>
      </c>
      <c r="D24" s="132">
        <f t="shared" si="1"/>
        <v>72</v>
      </c>
      <c r="E24" s="124">
        <v>19</v>
      </c>
      <c r="F24" s="124">
        <v>244</v>
      </c>
      <c r="G24" s="116" t="s">
        <v>113</v>
      </c>
      <c r="J24" s="99"/>
    </row>
    <row r="25" spans="1:10" ht="21" customHeight="1">
      <c r="A25" s="112" t="s">
        <v>114</v>
      </c>
      <c r="B25" s="120" t="s">
        <v>95</v>
      </c>
      <c r="C25" s="123">
        <v>29</v>
      </c>
      <c r="D25" s="132">
        <f t="shared" si="1"/>
        <v>34.799999999999997</v>
      </c>
      <c r="E25" s="124">
        <v>19</v>
      </c>
      <c r="F25" s="124">
        <v>43</v>
      </c>
      <c r="G25" s="116" t="s">
        <v>115</v>
      </c>
      <c r="J25" s="99"/>
    </row>
    <row r="26" spans="1:10" ht="19.5" customHeight="1">
      <c r="A26" s="112" t="s">
        <v>116</v>
      </c>
      <c r="B26" s="120" t="s">
        <v>95</v>
      </c>
      <c r="C26" s="123">
        <v>150</v>
      </c>
      <c r="D26" s="132">
        <f t="shared" si="1"/>
        <v>180</v>
      </c>
      <c r="E26" s="124">
        <v>101</v>
      </c>
      <c r="F26" s="124">
        <v>948</v>
      </c>
      <c r="G26" s="116" t="s">
        <v>117</v>
      </c>
      <c r="J26" s="99"/>
    </row>
    <row r="27" spans="1:10" ht="24" customHeight="1">
      <c r="A27" s="112" t="s">
        <v>118</v>
      </c>
      <c r="B27" s="120" t="s">
        <v>95</v>
      </c>
      <c r="C27" s="123">
        <v>762</v>
      </c>
      <c r="D27" s="132">
        <f t="shared" si="1"/>
        <v>914.4</v>
      </c>
      <c r="E27" s="124">
        <v>151</v>
      </c>
      <c r="F27" s="124">
        <v>1411</v>
      </c>
      <c r="G27" s="116" t="s">
        <v>119</v>
      </c>
      <c r="J27" s="99"/>
    </row>
    <row r="28" spans="1:10" ht="22.5" customHeight="1">
      <c r="A28" s="112" t="s">
        <v>120</v>
      </c>
      <c r="B28" s="120" t="s">
        <v>95</v>
      </c>
      <c r="C28" s="123">
        <v>927</v>
      </c>
      <c r="D28" s="132">
        <f t="shared" si="1"/>
        <v>1112.3999999999999</v>
      </c>
      <c r="E28" s="124">
        <v>492</v>
      </c>
      <c r="F28" s="124">
        <v>2682</v>
      </c>
      <c r="G28" s="116"/>
      <c r="J28" s="99"/>
    </row>
    <row r="29" spans="1:10" ht="19.5" customHeight="1">
      <c r="A29" s="112" t="s">
        <v>121</v>
      </c>
      <c r="B29" s="120" t="s">
        <v>95</v>
      </c>
      <c r="C29" s="123">
        <v>340</v>
      </c>
      <c r="D29" s="132">
        <f t="shared" si="1"/>
        <v>408</v>
      </c>
      <c r="E29" s="124">
        <v>383</v>
      </c>
      <c r="F29" s="124">
        <v>1139</v>
      </c>
      <c r="G29" s="116"/>
      <c r="J29" s="99"/>
    </row>
    <row r="30" spans="1:10" ht="26.25" customHeight="1">
      <c r="A30" s="112" t="s">
        <v>122</v>
      </c>
      <c r="B30" s="120" t="s">
        <v>95</v>
      </c>
      <c r="C30" s="123">
        <v>650</v>
      </c>
      <c r="D30" s="132">
        <f t="shared" si="1"/>
        <v>780</v>
      </c>
      <c r="E30" s="124">
        <v>1673</v>
      </c>
      <c r="F30" s="124">
        <v>1386</v>
      </c>
      <c r="G30" s="116" t="s">
        <v>123</v>
      </c>
      <c r="J30" s="99"/>
    </row>
    <row r="31" spans="1:10" ht="22.5" customHeight="1" thickBot="1">
      <c r="A31" s="112" t="s">
        <v>124</v>
      </c>
      <c r="B31" s="120" t="s">
        <v>125</v>
      </c>
      <c r="C31" s="156">
        <v>0.56999999999999995</v>
      </c>
      <c r="D31" s="132">
        <f t="shared" si="1"/>
        <v>0.68399999999999994</v>
      </c>
      <c r="E31" s="157">
        <v>0.25</v>
      </c>
      <c r="F31" s="124">
        <v>2.14</v>
      </c>
      <c r="G31" s="116" t="s">
        <v>126</v>
      </c>
      <c r="J31" s="99"/>
    </row>
    <row r="32" spans="1:10" ht="15" customHeight="1">
      <c r="A32" s="118" t="s">
        <v>127</v>
      </c>
      <c r="B32" s="107"/>
      <c r="C32" s="108"/>
      <c r="D32" s="108"/>
      <c r="E32" s="109"/>
      <c r="F32" s="109"/>
      <c r="G32" s="110"/>
      <c r="J32" s="99"/>
    </row>
    <row r="33" spans="1:11" ht="26.25" customHeight="1">
      <c r="A33" s="131" t="s">
        <v>128</v>
      </c>
      <c r="B33" s="120" t="s">
        <v>129</v>
      </c>
      <c r="C33" s="123">
        <v>275</v>
      </c>
      <c r="D33" s="132">
        <f t="shared" ref="D33" si="2">C33*1.2</f>
        <v>330</v>
      </c>
      <c r="E33" s="122">
        <v>208</v>
      </c>
      <c r="F33" s="122">
        <v>931</v>
      </c>
      <c r="G33" s="116" t="s">
        <v>130</v>
      </c>
      <c r="J33" s="99"/>
    </row>
    <row r="34" spans="1:11" s="164" customFormat="1" ht="15" customHeight="1">
      <c r="A34" s="158" t="s">
        <v>131</v>
      </c>
      <c r="B34" s="159" t="s">
        <v>95</v>
      </c>
      <c r="C34" s="160"/>
      <c r="D34" s="160"/>
      <c r="E34" s="161"/>
      <c r="F34" s="161"/>
      <c r="G34" s="162" t="s">
        <v>132</v>
      </c>
      <c r="H34" s="163"/>
      <c r="I34" s="163"/>
    </row>
    <row r="35" spans="1:11" s="164" customFormat="1" ht="14.25" customHeight="1">
      <c r="A35" s="158" t="s">
        <v>133</v>
      </c>
      <c r="B35" s="159" t="s">
        <v>95</v>
      </c>
      <c r="C35" s="160"/>
      <c r="D35" s="160"/>
      <c r="E35" s="161"/>
      <c r="F35" s="161"/>
      <c r="G35" s="162" t="s">
        <v>132</v>
      </c>
      <c r="H35" s="163"/>
      <c r="I35" s="163"/>
    </row>
    <row r="36" spans="1:11" ht="15" customHeight="1" thickBot="1">
      <c r="A36" s="112" t="s">
        <v>134</v>
      </c>
      <c r="B36" s="120" t="s">
        <v>95</v>
      </c>
      <c r="C36" s="123">
        <v>650</v>
      </c>
      <c r="D36" s="132">
        <f t="shared" ref="D36" si="3">C36*1.2</f>
        <v>780</v>
      </c>
      <c r="E36" s="122">
        <v>899</v>
      </c>
      <c r="F36" s="122">
        <v>1169</v>
      </c>
      <c r="G36" s="116"/>
      <c r="J36" s="99"/>
    </row>
    <row r="37" spans="1:11" ht="18" customHeight="1">
      <c r="A37" s="118" t="s">
        <v>135</v>
      </c>
      <c r="B37" s="107"/>
      <c r="C37" s="126"/>
      <c r="D37" s="126"/>
      <c r="E37" s="109"/>
      <c r="F37" s="109"/>
      <c r="G37" s="110"/>
      <c r="J37" s="99"/>
    </row>
    <row r="38" spans="1:11" ht="20.25" customHeight="1" thickBot="1">
      <c r="A38" s="131" t="s">
        <v>136</v>
      </c>
      <c r="B38" s="165" t="s">
        <v>95</v>
      </c>
      <c r="C38" s="166">
        <v>2.57</v>
      </c>
      <c r="D38" s="132">
        <f t="shared" ref="D38:D40" si="4">C38*1.2</f>
        <v>3.0839999999999996</v>
      </c>
      <c r="E38" s="167">
        <v>0.12</v>
      </c>
      <c r="F38" s="167">
        <v>27.14</v>
      </c>
      <c r="G38" s="168"/>
      <c r="J38" s="99"/>
    </row>
    <row r="39" spans="1:11" ht="21" customHeight="1">
      <c r="A39" s="169" t="s">
        <v>137</v>
      </c>
      <c r="B39" s="120" t="s">
        <v>95</v>
      </c>
      <c r="C39" s="123">
        <v>32</v>
      </c>
      <c r="D39" s="132">
        <f t="shared" si="4"/>
        <v>38.4</v>
      </c>
      <c r="E39" s="124">
        <v>19</v>
      </c>
      <c r="F39" s="124">
        <v>51</v>
      </c>
      <c r="G39" s="116" t="s">
        <v>183</v>
      </c>
      <c r="J39" s="99"/>
    </row>
    <row r="40" spans="1:11" ht="16.5" customHeight="1">
      <c r="A40" s="112" t="s">
        <v>17</v>
      </c>
      <c r="B40" s="120" t="s">
        <v>95</v>
      </c>
      <c r="C40" s="123">
        <v>762</v>
      </c>
      <c r="D40" s="132">
        <f t="shared" si="4"/>
        <v>914.4</v>
      </c>
      <c r="E40" s="122">
        <v>151</v>
      </c>
      <c r="F40" s="122">
        <v>1411</v>
      </c>
      <c r="G40" s="116" t="s">
        <v>119</v>
      </c>
      <c r="J40" s="99"/>
    </row>
    <row r="41" spans="1:11" ht="19.5" hidden="1" customHeight="1">
      <c r="A41" s="118" t="s">
        <v>138</v>
      </c>
      <c r="B41" s="107"/>
      <c r="C41" s="108"/>
      <c r="D41" s="108"/>
      <c r="E41" s="109"/>
      <c r="F41" s="109"/>
      <c r="G41" s="110"/>
      <c r="H41" s="111"/>
      <c r="I41" s="111"/>
      <c r="J41" s="111"/>
    </row>
    <row r="42" spans="1:11" ht="16.5" hidden="1">
      <c r="A42" s="112" t="s">
        <v>18</v>
      </c>
      <c r="B42" s="120" t="s">
        <v>95</v>
      </c>
      <c r="C42" s="121"/>
      <c r="D42" s="121"/>
      <c r="E42" s="122"/>
      <c r="F42" s="122"/>
      <c r="G42" s="116" t="s">
        <v>139</v>
      </c>
      <c r="H42" s="111"/>
      <c r="I42" s="111"/>
      <c r="J42" s="111"/>
    </row>
    <row r="43" spans="1:11" ht="16.5" hidden="1">
      <c r="A43" s="112" t="s">
        <v>140</v>
      </c>
      <c r="B43" s="120" t="s">
        <v>95</v>
      </c>
      <c r="C43" s="121"/>
      <c r="D43" s="121"/>
      <c r="E43" s="122"/>
      <c r="F43" s="122"/>
      <c r="G43" s="116" t="s">
        <v>139</v>
      </c>
      <c r="H43" s="111"/>
      <c r="I43" s="111"/>
      <c r="J43" s="111"/>
    </row>
    <row r="44" spans="1:11" ht="16.5" hidden="1">
      <c r="A44" s="112" t="s">
        <v>141</v>
      </c>
      <c r="B44" s="120" t="s">
        <v>142</v>
      </c>
      <c r="C44" s="121"/>
      <c r="D44" s="121"/>
      <c r="E44" s="122"/>
      <c r="F44" s="122"/>
      <c r="G44" s="116"/>
      <c r="H44" s="111"/>
      <c r="I44" s="111"/>
      <c r="J44" s="111"/>
    </row>
    <row r="45" spans="1:11" ht="17.25" thickBot="1">
      <c r="A45" s="134" t="s">
        <v>143</v>
      </c>
      <c r="B45" s="170" t="s">
        <v>144</v>
      </c>
      <c r="C45" s="171"/>
      <c r="D45" s="171"/>
      <c r="E45" s="172"/>
      <c r="F45" s="172"/>
      <c r="G45" s="173" t="s">
        <v>145</v>
      </c>
      <c r="H45" s="111"/>
      <c r="I45" s="111"/>
      <c r="J45" s="111"/>
    </row>
    <row r="46" spans="1:11" ht="18" customHeight="1">
      <c r="A46" s="174" t="s">
        <v>146</v>
      </c>
      <c r="B46" s="175"/>
      <c r="C46" s="176"/>
      <c r="D46" s="176"/>
      <c r="E46" s="177"/>
      <c r="F46" s="177"/>
      <c r="G46" s="178"/>
      <c r="J46" s="99"/>
    </row>
    <row r="47" spans="1:11" s="179" customFormat="1" ht="49.5" customHeight="1">
      <c r="A47" s="179" t="s">
        <v>147</v>
      </c>
      <c r="B47" s="120" t="s">
        <v>95</v>
      </c>
      <c r="C47" s="180">
        <v>248</v>
      </c>
      <c r="D47" s="181"/>
      <c r="E47" s="181"/>
      <c r="F47" s="182"/>
      <c r="G47" s="183" t="s">
        <v>148</v>
      </c>
      <c r="H47" s="184"/>
      <c r="I47" s="184"/>
      <c r="J47" s="184"/>
      <c r="K47" s="184"/>
    </row>
    <row r="48" spans="1:11" s="179" customFormat="1" ht="22.5" customHeight="1">
      <c r="A48" s="179" t="s">
        <v>149</v>
      </c>
      <c r="B48" s="120" t="s">
        <v>95</v>
      </c>
      <c r="C48" s="180">
        <v>206</v>
      </c>
      <c r="D48" s="181"/>
      <c r="E48" s="181"/>
      <c r="F48" s="182"/>
      <c r="G48" s="181" t="s">
        <v>150</v>
      </c>
      <c r="H48" s="184"/>
      <c r="I48" s="184"/>
      <c r="J48" s="184"/>
      <c r="K48" s="184"/>
    </row>
    <row r="49" spans="1:11" s="179" customFormat="1" ht="22.5" customHeight="1">
      <c r="A49" s="179" t="s">
        <v>151</v>
      </c>
      <c r="B49" s="120" t="s">
        <v>95</v>
      </c>
      <c r="C49" s="180">
        <v>237</v>
      </c>
      <c r="D49" s="181"/>
      <c r="E49" s="181"/>
      <c r="F49" s="182"/>
      <c r="G49" s="181" t="s">
        <v>152</v>
      </c>
      <c r="H49" s="184"/>
      <c r="I49" s="184"/>
      <c r="J49" s="184"/>
      <c r="K49" s="184"/>
    </row>
    <row r="50" spans="1:11" s="179" customFormat="1" ht="36.75" customHeight="1">
      <c r="A50" s="179" t="s">
        <v>153</v>
      </c>
      <c r="B50" s="120" t="s">
        <v>95</v>
      </c>
      <c r="C50" s="180">
        <v>1760</v>
      </c>
      <c r="D50" s="181"/>
      <c r="E50" s="181"/>
      <c r="F50" s="182"/>
      <c r="G50" s="181" t="s">
        <v>154</v>
      </c>
      <c r="H50" s="184"/>
      <c r="I50" s="184"/>
      <c r="J50" s="184"/>
      <c r="K50" s="184"/>
    </row>
    <row r="51" spans="1:11" s="179" customFormat="1" ht="22.5" customHeight="1">
      <c r="A51" s="179" t="s">
        <v>155</v>
      </c>
      <c r="B51" s="120" t="s">
        <v>95</v>
      </c>
      <c r="C51" s="180">
        <v>1769</v>
      </c>
      <c r="D51" s="181"/>
      <c r="E51" s="181"/>
      <c r="F51" s="182"/>
      <c r="G51" s="181" t="s">
        <v>150</v>
      </c>
      <c r="H51" s="184"/>
      <c r="I51" s="184"/>
      <c r="J51" s="184"/>
      <c r="K51" s="184"/>
    </row>
    <row r="52" spans="1:11" s="179" customFormat="1" ht="22.5" customHeight="1">
      <c r="A52" s="179" t="s">
        <v>156</v>
      </c>
      <c r="B52" s="120" t="s">
        <v>95</v>
      </c>
      <c r="C52" s="180">
        <v>1434</v>
      </c>
      <c r="D52" s="181"/>
      <c r="E52" s="181"/>
      <c r="F52" s="182"/>
      <c r="G52" s="181" t="s">
        <v>150</v>
      </c>
      <c r="H52" s="184"/>
      <c r="I52" s="184"/>
      <c r="J52" s="184"/>
      <c r="K52" s="184"/>
    </row>
    <row r="53" spans="1:11" s="179" customFormat="1" ht="22.5" customHeight="1">
      <c r="A53" s="179" t="s">
        <v>157</v>
      </c>
      <c r="B53" s="120" t="s">
        <v>95</v>
      </c>
      <c r="C53" s="180">
        <v>1105</v>
      </c>
      <c r="D53" s="181"/>
      <c r="E53" s="181"/>
      <c r="F53" s="182"/>
      <c r="G53" s="181" t="s">
        <v>158</v>
      </c>
      <c r="H53" s="184"/>
      <c r="I53" s="184"/>
      <c r="J53" s="184"/>
      <c r="K53" s="184"/>
    </row>
    <row r="54" spans="1:11" s="179" customFormat="1" ht="22.5" customHeight="1">
      <c r="A54" s="179" t="s">
        <v>159</v>
      </c>
      <c r="B54" s="120" t="s">
        <v>95</v>
      </c>
      <c r="C54" s="180">
        <v>963</v>
      </c>
      <c r="D54" s="181"/>
      <c r="E54" s="181"/>
      <c r="F54" s="182"/>
      <c r="G54" s="181" t="s">
        <v>150</v>
      </c>
      <c r="H54" s="184"/>
      <c r="I54" s="184"/>
      <c r="J54" s="184"/>
      <c r="K54" s="184"/>
    </row>
    <row r="55" spans="1:11" s="179" customFormat="1" ht="22.5" customHeight="1">
      <c r="A55" s="179" t="s">
        <v>160</v>
      </c>
      <c r="B55" s="120" t="s">
        <v>95</v>
      </c>
      <c r="C55" s="180">
        <v>923</v>
      </c>
      <c r="D55" s="181"/>
      <c r="E55" s="181"/>
      <c r="F55" s="182"/>
      <c r="G55" s="181" t="s">
        <v>150</v>
      </c>
      <c r="H55" s="184"/>
      <c r="I55" s="184"/>
      <c r="J55" s="184"/>
      <c r="K55" s="184"/>
    </row>
    <row r="56" spans="1:11" s="179" customFormat="1" ht="22.5" customHeight="1">
      <c r="A56" s="179" t="s">
        <v>161</v>
      </c>
      <c r="B56" s="120" t="s">
        <v>95</v>
      </c>
      <c r="C56" s="180">
        <v>1686</v>
      </c>
      <c r="D56" s="181"/>
      <c r="E56" s="181"/>
      <c r="F56" s="182"/>
      <c r="G56" s="181" t="s">
        <v>158</v>
      </c>
      <c r="H56" s="184"/>
      <c r="I56" s="184"/>
      <c r="J56" s="184"/>
      <c r="K56" s="184"/>
    </row>
    <row r="57" spans="1:11" s="179" customFormat="1" ht="22.5" customHeight="1">
      <c r="A57" s="179" t="s">
        <v>184</v>
      </c>
      <c r="B57" s="120" t="s">
        <v>95</v>
      </c>
      <c r="C57" s="180">
        <v>1732</v>
      </c>
      <c r="D57" s="181"/>
      <c r="E57" s="181"/>
      <c r="F57" s="182"/>
      <c r="G57" s="181"/>
      <c r="H57" s="184"/>
      <c r="I57" s="184"/>
      <c r="J57" s="184"/>
      <c r="K57" s="184"/>
    </row>
    <row r="58" spans="1:11" s="179" customFormat="1" ht="22.5" customHeight="1">
      <c r="A58" s="179" t="s">
        <v>162</v>
      </c>
      <c r="B58" s="120" t="s">
        <v>95</v>
      </c>
      <c r="C58" s="180">
        <v>1258</v>
      </c>
      <c r="D58" s="181"/>
      <c r="E58" s="181"/>
      <c r="F58" s="182"/>
      <c r="G58" s="181" t="s">
        <v>150</v>
      </c>
      <c r="H58" s="184"/>
      <c r="I58" s="184"/>
      <c r="J58" s="184"/>
      <c r="K58" s="184"/>
    </row>
  </sheetData>
  <mergeCells count="2">
    <mergeCell ref="A1:G1"/>
    <mergeCell ref="G15:G16"/>
  </mergeCells>
  <printOptions horizontalCentered="1"/>
  <pageMargins left="0.31496062992125984" right="0.15748031496062992" top="0.98425196850393704" bottom="0.98425196850393704" header="0.51181102362204722" footer="0.51181102362204722"/>
  <pageSetup scale="44" orientation="landscape" r:id="rId1"/>
  <headerFooter alignWithMargins="0"/>
</worksheet>
</file>

<file path=xl/worksheets/sheet5.xml><?xml version="1.0" encoding="utf-8"?>
<worksheet xmlns="http://schemas.openxmlformats.org/spreadsheetml/2006/main" xmlns:r="http://schemas.openxmlformats.org/officeDocument/2006/relationships">
  <sheetPr>
    <pageSetUpPr fitToPage="1"/>
  </sheetPr>
  <dimension ref="A1"/>
  <sheetViews>
    <sheetView showGridLines="0" workbookViewId="0">
      <selection sqref="A1:XFD1048576"/>
    </sheetView>
  </sheetViews>
  <sheetFormatPr defaultRowHeight="15"/>
  <sheetData/>
  <pageMargins left="0.70866141732283472" right="0.70866141732283472" top="0.74803149606299213" bottom="0.74803149606299213" header="0.31496062992125984" footer="0.31496062992125984"/>
  <pageSetup scale="59" orientation="landscape" r:id="rId1"/>
  <drawing r:id="rId2"/>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Template (Reg or Dist) </vt:lpstr>
      <vt:lpstr>Annual Operational Plan </vt:lpstr>
      <vt:lpstr>All found Costs </vt:lpstr>
      <vt:lpstr>Detailed Costs </vt:lpstr>
      <vt:lpstr>Definitions</vt:lpstr>
      <vt:lpstr>Sheet2</vt:lpstr>
      <vt:lpstr>'All found Costs '!Print_Area</vt:lpstr>
      <vt:lpstr>'Annual Operational Plan '!Print_Area</vt:lpstr>
      <vt:lpstr>'Detailed Costs '!Print_Area</vt:lpstr>
      <vt:lpstr>'Annual Operational Plan '!Print_Titles</vt:lpstr>
    </vt:vector>
  </TitlesOfParts>
  <Company>Province of British Columbia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bpeschke</dc:creator>
  <cp:lastModifiedBy>kosbourn</cp:lastModifiedBy>
  <cp:lastPrinted>2011-07-08T18:19:09Z</cp:lastPrinted>
  <dcterms:created xsi:type="dcterms:W3CDTF">2010-09-29T18:33:17Z</dcterms:created>
  <dcterms:modified xsi:type="dcterms:W3CDTF">2011-08-23T17:56:34Z</dcterms:modified>
</cp:coreProperties>
</file>