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Y:\Kalum Ventures\Cutting Permits\Log Flow, FIVE YEAR PLAN\2022-26 Plan\"/>
    </mc:Choice>
  </mc:AlternateContent>
  <xr:revisionPtr revIDLastSave="0" documentId="13_ncr:1_{8A8287AD-FE35-46A1-8232-A31A0383C5F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-2024" sheetId="1" r:id="rId1"/>
  </sheets>
  <definedNames>
    <definedName name="_xlnm._FilterDatabase" localSheetId="0" hidden="1">'2020-2024'!$A$4:$L$79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4" i="1" l="1"/>
  <c r="G63" i="1"/>
  <c r="G62" i="1"/>
  <c r="G61" i="1"/>
  <c r="G59" i="1"/>
  <c r="G60" i="1"/>
  <c r="G58" i="1"/>
  <c r="G57" i="1"/>
  <c r="G56" i="1" l="1"/>
  <c r="G55" i="1"/>
  <c r="G54" i="1"/>
  <c r="G53" i="1"/>
  <c r="G52" i="1"/>
  <c r="G51" i="1"/>
  <c r="G50" i="1"/>
  <c r="G49" i="1" l="1"/>
  <c r="G48" i="1"/>
  <c r="G47" i="1"/>
  <c r="G46" i="1"/>
  <c r="G35" i="1"/>
  <c r="G36" i="1"/>
  <c r="G37" i="1"/>
  <c r="G45" i="1"/>
  <c r="G44" i="1"/>
  <c r="K67" i="1"/>
  <c r="G43" i="1"/>
  <c r="G42" i="1"/>
  <c r="G41" i="1" l="1"/>
  <c r="G40" i="1"/>
  <c r="G39" i="1"/>
  <c r="G21" i="1" l="1"/>
  <c r="G5" i="1" l="1"/>
  <c r="G6" i="1"/>
  <c r="G15" i="1"/>
  <c r="G14" i="1"/>
  <c r="G13" i="1"/>
  <c r="G12" i="1"/>
  <c r="G11" i="1"/>
  <c r="G10" i="1"/>
  <c r="G9" i="1"/>
  <c r="G8" i="1"/>
  <c r="G7" i="1"/>
  <c r="G78" i="1" l="1"/>
  <c r="G77" i="1"/>
  <c r="G76" i="1"/>
  <c r="G75" i="1"/>
  <c r="G74" i="1"/>
  <c r="H78" i="1"/>
  <c r="G72" i="1"/>
  <c r="H72" i="1"/>
  <c r="I72" i="1"/>
  <c r="G38" i="1" l="1"/>
  <c r="G34" i="1" l="1"/>
  <c r="G32" i="1"/>
  <c r="G31" i="1"/>
  <c r="H77" i="1" s="1"/>
  <c r="G17" i="1" l="1"/>
  <c r="G16" i="1"/>
  <c r="G20" i="1"/>
  <c r="I75" i="1" s="1"/>
  <c r="I73" i="1"/>
  <c r="G22" i="1"/>
  <c r="G23" i="1"/>
  <c r="G24" i="1"/>
  <c r="G25" i="1"/>
  <c r="G26" i="1"/>
  <c r="G27" i="1"/>
  <c r="G28" i="1"/>
  <c r="G29" i="1"/>
  <c r="G30" i="1"/>
  <c r="I74" i="1"/>
  <c r="G19" i="1"/>
  <c r="G18" i="1"/>
  <c r="G33" i="1"/>
  <c r="I78" i="1" s="1"/>
  <c r="K77" i="1"/>
  <c r="K78" i="1"/>
  <c r="H73" i="1" l="1"/>
  <c r="H74" i="1"/>
  <c r="H75" i="1"/>
  <c r="H76" i="1"/>
  <c r="I76" i="1"/>
  <c r="G73" i="1"/>
  <c r="I77" i="1"/>
  <c r="K76" i="1"/>
  <c r="K75" i="1"/>
  <c r="K74" i="1"/>
  <c r="K73" i="1"/>
  <c r="K72" i="1"/>
  <c r="I68" i="1"/>
  <c r="I67" i="1"/>
  <c r="L67" i="1" s="1"/>
  <c r="G67" i="1"/>
  <c r="K79" i="1" l="1"/>
  <c r="I69" i="1"/>
  <c r="L69" i="1" s="1"/>
  <c r="L68" i="1" l="1"/>
  <c r="K70" i="1"/>
</calcChain>
</file>

<file path=xl/sharedStrings.xml><?xml version="1.0" encoding="utf-8"?>
<sst xmlns="http://schemas.openxmlformats.org/spreadsheetml/2006/main" count="504" uniqueCount="135">
  <si>
    <t>Date of Last Update:</t>
  </si>
  <si>
    <t>Updated by:</t>
  </si>
  <si>
    <t>Selection logging</t>
  </si>
  <si>
    <t>"Licencee"</t>
  </si>
  <si>
    <t>Block ID</t>
  </si>
  <si>
    <t>Area (ha)</t>
  </si>
  <si>
    <t>m3/ha</t>
  </si>
  <si>
    <t>Volume</t>
  </si>
  <si>
    <t xml:space="preserve">General Location </t>
  </si>
  <si>
    <t>Mapsheet (1:20,000)</t>
  </si>
  <si>
    <t>Season (Summer/Winter/All)</t>
  </si>
  <si>
    <t>Projected harvest year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</si>
  <si>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</si>
  <si>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FLTC A91358 (TFL)</t>
  </si>
  <si>
    <t xml:space="preserve"> 14-1</t>
  </si>
  <si>
    <t>West Kalum</t>
  </si>
  <si>
    <t>103I076</t>
  </si>
  <si>
    <t>All</t>
  </si>
  <si>
    <t>W</t>
  </si>
  <si>
    <t>FLA09734 (TSA)</t>
  </si>
  <si>
    <t>Winter</t>
  </si>
  <si>
    <t>C</t>
  </si>
  <si>
    <t>103I057</t>
  </si>
  <si>
    <t>103P007</t>
  </si>
  <si>
    <t xml:space="preserve"> All</t>
  </si>
  <si>
    <t>North Beaver</t>
  </si>
  <si>
    <t>103I086</t>
  </si>
  <si>
    <t>F</t>
  </si>
  <si>
    <t>V138</t>
  </si>
  <si>
    <t>103I067</t>
  </si>
  <si>
    <t>R</t>
  </si>
  <si>
    <t>V118</t>
  </si>
  <si>
    <t>Poupard</t>
  </si>
  <si>
    <t>103P005</t>
  </si>
  <si>
    <t>V59</t>
  </si>
  <si>
    <t>V142</t>
  </si>
  <si>
    <t>P</t>
  </si>
  <si>
    <t>V53</t>
  </si>
  <si>
    <t>Big Cedar</t>
  </si>
  <si>
    <t>Summer</t>
  </si>
  <si>
    <t>V67</t>
  </si>
  <si>
    <t>V148</t>
  </si>
  <si>
    <t>Alice Creek</t>
  </si>
  <si>
    <t>V149</t>
  </si>
  <si>
    <t>V150</t>
  </si>
  <si>
    <t>Luncheon Cr</t>
  </si>
  <si>
    <t>V151</t>
  </si>
  <si>
    <t>Erlandson Cr</t>
  </si>
  <si>
    <t>V152</t>
  </si>
  <si>
    <t>Erlandson</t>
  </si>
  <si>
    <t>V153</t>
  </si>
  <si>
    <t>V154</t>
  </si>
  <si>
    <t>South Beaver</t>
  </si>
  <si>
    <t>V155</t>
  </si>
  <si>
    <t>103I066</t>
  </si>
  <si>
    <t>V158</t>
  </si>
  <si>
    <t>Little Cedar</t>
  </si>
  <si>
    <t>103I096</t>
  </si>
  <si>
    <t>FLTC A91358 (TFL-Cas)</t>
  </si>
  <si>
    <t>V50b</t>
  </si>
  <si>
    <t>Meadow</t>
  </si>
  <si>
    <t>V47</t>
  </si>
  <si>
    <t>V30</t>
  </si>
  <si>
    <t>V31</t>
  </si>
  <si>
    <t>V45</t>
  </si>
  <si>
    <t>V140</t>
  </si>
  <si>
    <t>V139</t>
  </si>
  <si>
    <t>V65</t>
  </si>
  <si>
    <t>V161</t>
  </si>
  <si>
    <t>VNB-4</t>
  </si>
  <si>
    <t>Total volume identified:</t>
  </si>
  <si>
    <t>Subtotals:</t>
  </si>
  <si>
    <t>Kalum Ventures LP</t>
  </si>
  <si>
    <t>V159</t>
  </si>
  <si>
    <t>V160</t>
  </si>
  <si>
    <t>V162</t>
  </si>
  <si>
    <t>V167</t>
  </si>
  <si>
    <t>V170</t>
  </si>
  <si>
    <t>V171</t>
  </si>
  <si>
    <t>South Douglas</t>
  </si>
  <si>
    <t>V173</t>
  </si>
  <si>
    <t xml:space="preserve">TSA m3 logged 2019-2020 = </t>
  </si>
  <si>
    <t>2023 = end Cut Control for TSA</t>
  </si>
  <si>
    <t>103I087</t>
  </si>
  <si>
    <t>TSA/TFL</t>
  </si>
  <si>
    <t>CP</t>
  </si>
  <si>
    <t>TSA</t>
  </si>
  <si>
    <t>TFL</t>
  </si>
  <si>
    <t>tba</t>
  </si>
  <si>
    <t>103P017</t>
  </si>
  <si>
    <t>V146</t>
  </si>
  <si>
    <t>RB, DH</t>
  </si>
  <si>
    <t>V177</t>
  </si>
  <si>
    <t>V178</t>
  </si>
  <si>
    <t>10/29/2021</t>
  </si>
  <si>
    <t>After logging V50b, it is preferable if this volume not be accessed until after 2023</t>
  </si>
  <si>
    <t>FLTC is undercut, volume target is 200,000 m3 prior to end of 2023</t>
  </si>
  <si>
    <t>FL should be very close to Cut Control by end of 2021, most volume not available until 2024</t>
  </si>
  <si>
    <t>V179</t>
  </si>
  <si>
    <t>Luncheon</t>
  </si>
  <si>
    <t>V180</t>
  </si>
  <si>
    <t>V163A</t>
  </si>
  <si>
    <t>V163B</t>
  </si>
  <si>
    <t>V163C</t>
  </si>
  <si>
    <t>V181</t>
  </si>
  <si>
    <t>S. Beaver</t>
  </si>
  <si>
    <t>V182</t>
  </si>
  <si>
    <t>V183</t>
  </si>
  <si>
    <t>Mayo</t>
  </si>
  <si>
    <t>V184</t>
  </si>
  <si>
    <t>V185</t>
  </si>
  <si>
    <t>V186</t>
  </si>
  <si>
    <t>Star Creek</t>
  </si>
  <si>
    <t>V187</t>
  </si>
  <si>
    <t>V188</t>
  </si>
  <si>
    <t>Clear Creek</t>
  </si>
  <si>
    <t>V189</t>
  </si>
  <si>
    <t>V191</t>
  </si>
  <si>
    <t>V190</t>
  </si>
  <si>
    <t>N. Douglas</t>
  </si>
  <si>
    <t>S. Douglas</t>
  </si>
  <si>
    <t>V192</t>
  </si>
  <si>
    <t>Goat Creek</t>
  </si>
  <si>
    <t>V193</t>
  </si>
  <si>
    <t>V194</t>
  </si>
  <si>
    <t>Nelson</t>
  </si>
  <si>
    <t>V195</t>
  </si>
  <si>
    <t>V196</t>
  </si>
  <si>
    <t>V197</t>
  </si>
  <si>
    <t>Erlandsen</t>
  </si>
  <si>
    <t>S. Nelson</t>
  </si>
  <si>
    <t>V198</t>
  </si>
  <si>
    <t>V199</t>
  </si>
  <si>
    <t>103I085</t>
  </si>
  <si>
    <t>103I077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</si>
</sst>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0" fillId="0" borderId="0" xfId="0" applyBorder="1"/>
    <xf numFmtId="0" fontId="2" fillId="0" borderId="2" xfId="0" applyFont="1" applyBorder="1"/>
    <xf numFmtId="0" fontId="0" fillId="2" borderId="0" xfId="0" applyFill="1" applyBorder="1" applyAlignment="1">
      <alignment horizontal="center"/>
    </xf>
    <xf numFmtId="0" fontId="0" fillId="0" borderId="3" xfId="0" applyBorder="1"/>
    <xf numFmtId="0" fontId="3" fillId="0" borderId="3" xfId="0" applyFont="1" applyBorder="1"/>
    <xf numFmtId="0" fontId="1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quotePrefix="1" applyFont="1" applyFill="1" applyBorder="1" applyAlignment="1">
      <alignment horizontal="center" vertical="center"/>
    </xf>
    <xf numFmtId="0" fontId="5" fillId="0" borderId="7" xfId="0" applyFont="1" applyBorder="1" applyAlignment="1"/>
    <xf numFmtId="0" fontId="5" fillId="0" borderId="2" xfId="0" applyFont="1" applyBorder="1" applyAlignment="1">
      <alignment wrapText="1"/>
    </xf>
    <xf numFmtId="0" fontId="5" fillId="0" borderId="8" xfId="0" applyFont="1" applyBorder="1" applyAlignment="1">
      <alignment horizontal="right"/>
    </xf>
    <xf numFmtId="1" fontId="5" fillId="0" borderId="8" xfId="0" applyNumberFormat="1" applyFont="1" applyBorder="1" applyAlignment="1">
      <alignment horizontal="center"/>
    </xf>
    <xf numFmtId="0" fontId="0" fillId="0" borderId="9" xfId="0" applyBorder="1" applyAlignment="1">
      <alignment horizontal="right"/>
    </xf>
    <xf numFmtId="1" fontId="1" fillId="0" borderId="10" xfId="0" applyNumberFormat="1" applyFont="1" applyBorder="1" applyAlignment="1">
      <alignment horizontal="center"/>
    </xf>
    <xf numFmtId="0" fontId="0" fillId="0" borderId="11" xfId="0" applyBorder="1"/>
    <xf numFmtId="164" fontId="3" fillId="0" borderId="0" xfId="0" applyNumberFormat="1" applyFont="1" applyBorder="1"/>
    <xf numFmtId="1" fontId="1" fillId="0" borderId="13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0" fontId="0" fillId="0" borderId="1" xfId="0" applyBorder="1"/>
    <xf numFmtId="164" fontId="5" fillId="0" borderId="16" xfId="0" applyNumberFormat="1" applyFont="1" applyBorder="1" applyAlignment="1">
      <alignment horizontal="center"/>
    </xf>
    <xf numFmtId="1" fontId="0" fillId="0" borderId="0" xfId="0" applyNumberFormat="1" applyBorder="1"/>
    <xf numFmtId="0" fontId="7" fillId="0" borderId="0" xfId="0" applyFont="1" applyBorder="1" applyAlignment="1">
      <alignment horizontal="center"/>
    </xf>
    <xf numFmtId="0" fontId="0" fillId="0" borderId="0" xfId="0" applyFill="1" applyBorder="1"/>
    <xf numFmtId="1" fontId="0" fillId="0" borderId="0" xfId="0" applyNumberFormat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0" fontId="3" fillId="2" borderId="5" xfId="0" quotePrefix="1" applyFont="1" applyFill="1" applyBorder="1" applyAlignment="1">
      <alignment horizontal="center" vertical="center"/>
    </xf>
    <xf numFmtId="0" fontId="0" fillId="0" borderId="1" xfId="0" applyFill="1" applyBorder="1"/>
    <xf numFmtId="0" fontId="9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" fontId="8" fillId="0" borderId="11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15" fontId="2" fillId="0" borderId="1" xfId="0" applyNumberFormat="1" applyFont="1" applyBorder="1"/>
    <xf numFmtId="0" fontId="11" fillId="0" borderId="0" xfId="0" applyFont="1"/>
    <xf numFmtId="0" fontId="3" fillId="0" borderId="0" xfId="0" applyFont="1"/>
    <xf numFmtId="0" fontId="11" fillId="0" borderId="11" xfId="0" applyFont="1" applyBorder="1" applyAlignment="1">
      <alignment horizontal="center"/>
    </xf>
    <xf numFmtId="9" fontId="12" fillId="0" borderId="12" xfId="1" applyFont="1" applyBorder="1" applyAlignment="1">
      <alignment horizontal="center"/>
    </xf>
    <xf numFmtId="0" fontId="12" fillId="0" borderId="0" xfId="0" applyFont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9"/>
  <sheetViews>
    <sheetView tabSelected="1" zoomScale="85" zoomScaleNormal="85" workbookViewId="0">
      <selection activeCell="A3" sqref="A3"/>
    </sheetView>
  </sheetViews>
  <sheetFormatPr defaultColWidth="19.33203125" defaultRowHeight="14.4" x14ac:dyDescent="0.3"/>
  <cols>
    <col min="2" max="2" width="8" bestFit="1" customWidth="1"/>
    <col min="3" max="3" width="17.33203125" style="4" bestFit="1" customWidth="1"/>
    <col min="4" max="5" width="19.33203125" style="2"/>
    <col min="6" max="6" width="11.33203125" style="2" bestFit="1" customWidth="1"/>
    <col min="7" max="7" width="19.33203125" style="2"/>
    <col min="8" max="9" width="19.33203125" style="4"/>
    <col min="10" max="10" width="20.5546875" style="4" customWidth="1"/>
    <col min="11" max="11" width="19.33203125" style="4"/>
    <col min="12" max="12" width="18.33203125" style="2" customWidth="1"/>
  </cols>
  <sheetData>
    <row r="1" spans="1:13" ht="18" x14ac:dyDescent="0.35">
      <c r="C1" s="1" t="s">
        <v>0</v>
      </c>
      <c r="D1" s="46" t="s">
        <v>94</v>
      </c>
      <c r="E1" s="46"/>
      <c r="F1" s="46"/>
      <c r="H1" s="3" t="s">
        <v>72</v>
      </c>
      <c r="K1" s="2"/>
    </row>
    <row r="2" spans="1:13" x14ac:dyDescent="0.3">
      <c r="C2" s="1" t="s">
        <v>1</v>
      </c>
      <c r="D2" s="5" t="s">
        <v>91</v>
      </c>
      <c r="E2" s="5"/>
      <c r="F2" s="5"/>
      <c r="K2" s="6" t="s">
        <v>2</v>
      </c>
    </row>
    <row r="3" spans="1:13" ht="15" thickBot="1" x14ac:dyDescent="0.35">
      <c r="C3" s="7"/>
      <c r="D3" s="8"/>
      <c r="E3" s="8"/>
      <c r="F3" s="8"/>
      <c r="G3" s="8"/>
      <c r="H3" s="7"/>
      <c r="I3" s="7"/>
      <c r="J3" s="7"/>
      <c r="K3" s="7"/>
      <c r="L3" s="8"/>
    </row>
    <row r="4" spans="1:13" ht="85.8" x14ac:dyDescent="0.3">
      <c r="A4" s="9" t="s">
        <v>3</v>
      </c>
      <c r="B4" s="45" t="s">
        <v>84</v>
      </c>
      <c r="C4" s="45" t="s">
        <v>85</v>
      </c>
      <c r="D4" s="10" t="s">
        <v>4</v>
      </c>
      <c r="E4" s="10" t="s">
        <v>5</v>
      </c>
      <c r="F4" s="10" t="s">
        <v>6</v>
      </c>
      <c r="G4" s="10" t="s">
        <v>7</v>
      </c>
      <c r="H4" s="9" t="s">
        <v>8</v>
      </c>
      <c r="I4" s="10" t="s">
        <v>9</v>
      </c>
      <c r="J4" s="11" t="s">
        <v>10</v>
      </c>
      <c r="K4" s="11" t="s">
        <v>11</v>
      </c>
      <c r="L4" s="11" t="s">
        <v>12</v>
      </c>
    </row>
    <row r="5" spans="1:13" x14ac:dyDescent="0.3">
      <c r="A5" s="16" t="s">
        <v>13</v>
      </c>
      <c r="B5" s="16" t="s">
        <v>87</v>
      </c>
      <c r="C5" s="16">
        <v>74</v>
      </c>
      <c r="D5" s="14" t="s">
        <v>69</v>
      </c>
      <c r="E5" s="13">
        <v>15.4</v>
      </c>
      <c r="F5" s="14">
        <v>425</v>
      </c>
      <c r="G5" s="15">
        <f t="shared" ref="G5:G41" si="0">F5*E5</f>
        <v>6545</v>
      </c>
      <c r="H5" s="14" t="s">
        <v>25</v>
      </c>
      <c r="I5" s="16" t="s">
        <v>26</v>
      </c>
      <c r="J5" s="14" t="s">
        <v>17</v>
      </c>
      <c r="K5" s="16">
        <v>2023</v>
      </c>
      <c r="L5" s="16" t="s">
        <v>27</v>
      </c>
      <c r="M5" s="48"/>
    </row>
    <row r="6" spans="1:13" x14ac:dyDescent="0.3">
      <c r="A6" s="16" t="s">
        <v>13</v>
      </c>
      <c r="B6" s="16" t="s">
        <v>87</v>
      </c>
      <c r="C6" s="16" t="s">
        <v>88</v>
      </c>
      <c r="D6" s="12" t="s">
        <v>14</v>
      </c>
      <c r="E6" s="13">
        <v>2.403286</v>
      </c>
      <c r="F6" s="14">
        <v>425</v>
      </c>
      <c r="G6" s="15">
        <f t="shared" si="0"/>
        <v>1021.39655</v>
      </c>
      <c r="H6" s="14" t="s">
        <v>15</v>
      </c>
      <c r="I6" s="16" t="s">
        <v>16</v>
      </c>
      <c r="J6" s="14" t="s">
        <v>17</v>
      </c>
      <c r="K6" s="16">
        <v>2024</v>
      </c>
      <c r="L6" s="16" t="s">
        <v>18</v>
      </c>
      <c r="M6" s="48"/>
    </row>
    <row r="7" spans="1:13" x14ac:dyDescent="0.3">
      <c r="A7" s="16" t="s">
        <v>19</v>
      </c>
      <c r="B7" s="16" t="s">
        <v>86</v>
      </c>
      <c r="C7" s="16" t="s">
        <v>88</v>
      </c>
      <c r="D7" s="14" t="s">
        <v>62</v>
      </c>
      <c r="E7" s="13">
        <v>20.239598999999998</v>
      </c>
      <c r="F7" s="14">
        <v>425</v>
      </c>
      <c r="G7" s="15">
        <f t="shared" si="0"/>
        <v>8601.8295749999997</v>
      </c>
      <c r="H7" s="14" t="s">
        <v>38</v>
      </c>
      <c r="I7" s="16" t="s">
        <v>23</v>
      </c>
      <c r="J7" s="14" t="s">
        <v>17</v>
      </c>
      <c r="K7" s="16">
        <v>2024</v>
      </c>
      <c r="L7" s="16" t="s">
        <v>30</v>
      </c>
      <c r="M7" s="48"/>
    </row>
    <row r="8" spans="1:13" x14ac:dyDescent="0.3">
      <c r="A8" s="16" t="s">
        <v>19</v>
      </c>
      <c r="B8" s="16" t="s">
        <v>86</v>
      </c>
      <c r="C8" s="16" t="s">
        <v>88</v>
      </c>
      <c r="D8" s="14" t="s">
        <v>63</v>
      </c>
      <c r="E8" s="13">
        <v>11.923453</v>
      </c>
      <c r="F8" s="14">
        <v>425</v>
      </c>
      <c r="G8" s="15">
        <f t="shared" si="0"/>
        <v>5067.467525</v>
      </c>
      <c r="H8" s="14" t="s">
        <v>38</v>
      </c>
      <c r="I8" s="16" t="s">
        <v>23</v>
      </c>
      <c r="J8" s="14" t="s">
        <v>17</v>
      </c>
      <c r="K8" s="16">
        <v>2024</v>
      </c>
      <c r="L8" s="16" t="s">
        <v>30</v>
      </c>
      <c r="M8" s="48"/>
    </row>
    <row r="9" spans="1:13" x14ac:dyDescent="0.3">
      <c r="A9" s="16" t="s">
        <v>19</v>
      </c>
      <c r="B9" s="16" t="s">
        <v>86</v>
      </c>
      <c r="C9" s="16" t="s">
        <v>88</v>
      </c>
      <c r="D9" s="35" t="s">
        <v>64</v>
      </c>
      <c r="E9" s="36">
        <v>27.237100000000002</v>
      </c>
      <c r="F9" s="35">
        <v>125</v>
      </c>
      <c r="G9" s="15">
        <f t="shared" si="0"/>
        <v>3404.6375000000003</v>
      </c>
      <c r="H9" s="14" t="s">
        <v>15</v>
      </c>
      <c r="I9" s="16" t="s">
        <v>22</v>
      </c>
      <c r="J9" s="14" t="s">
        <v>17</v>
      </c>
      <c r="K9" s="16">
        <v>2024</v>
      </c>
      <c r="L9" s="16" t="s">
        <v>30</v>
      </c>
      <c r="M9" s="48"/>
    </row>
    <row r="10" spans="1:13" x14ac:dyDescent="0.3">
      <c r="A10" s="16" t="s">
        <v>19</v>
      </c>
      <c r="B10" s="16" t="s">
        <v>86</v>
      </c>
      <c r="C10" s="16" t="s">
        <v>88</v>
      </c>
      <c r="D10" s="35" t="s">
        <v>61</v>
      </c>
      <c r="E10" s="36">
        <v>12.890342</v>
      </c>
      <c r="F10" s="35">
        <v>125</v>
      </c>
      <c r="G10" s="15">
        <f t="shared" si="0"/>
        <v>1611.2927500000001</v>
      </c>
      <c r="H10" s="14" t="s">
        <v>15</v>
      </c>
      <c r="I10" s="16" t="s">
        <v>22</v>
      </c>
      <c r="J10" s="14" t="s">
        <v>17</v>
      </c>
      <c r="K10" s="16">
        <v>2022</v>
      </c>
      <c r="L10" s="16" t="s">
        <v>27</v>
      </c>
      <c r="M10" s="48"/>
    </row>
    <row r="11" spans="1:13" x14ac:dyDescent="0.3">
      <c r="A11" s="16" t="s">
        <v>58</v>
      </c>
      <c r="B11" s="16" t="s">
        <v>87</v>
      </c>
      <c r="C11" s="16">
        <v>68</v>
      </c>
      <c r="D11" s="14" t="s">
        <v>59</v>
      </c>
      <c r="E11" s="13">
        <v>13.860458</v>
      </c>
      <c r="F11" s="14">
        <v>425</v>
      </c>
      <c r="G11" s="15">
        <f t="shared" si="0"/>
        <v>5890.6946499999995</v>
      </c>
      <c r="H11" s="14" t="s">
        <v>60</v>
      </c>
      <c r="I11" s="16" t="s">
        <v>57</v>
      </c>
      <c r="J11" s="14" t="s">
        <v>17</v>
      </c>
      <c r="K11" s="16">
        <v>2022</v>
      </c>
      <c r="L11" s="16" t="s">
        <v>21</v>
      </c>
      <c r="M11" s="48"/>
    </row>
    <row r="12" spans="1:13" x14ac:dyDescent="0.3">
      <c r="A12" s="16" t="s">
        <v>13</v>
      </c>
      <c r="B12" s="16" t="s">
        <v>87</v>
      </c>
      <c r="C12" s="16" t="s">
        <v>88</v>
      </c>
      <c r="D12" s="14" t="s">
        <v>37</v>
      </c>
      <c r="E12" s="13">
        <v>7.3855890000000004</v>
      </c>
      <c r="F12" s="14">
        <v>543</v>
      </c>
      <c r="G12" s="15">
        <f t="shared" si="0"/>
        <v>4010.3748270000001</v>
      </c>
      <c r="H12" s="14" t="s">
        <v>32</v>
      </c>
      <c r="I12" s="16" t="s">
        <v>33</v>
      </c>
      <c r="J12" s="14" t="s">
        <v>17</v>
      </c>
      <c r="K12" s="16">
        <v>2023</v>
      </c>
      <c r="L12" s="16" t="s">
        <v>27</v>
      </c>
      <c r="M12" s="48"/>
    </row>
    <row r="13" spans="1:13" x14ac:dyDescent="0.3">
      <c r="A13" s="16" t="s">
        <v>13</v>
      </c>
      <c r="B13" s="16" t="s">
        <v>87</v>
      </c>
      <c r="C13" s="16">
        <v>70</v>
      </c>
      <c r="D13" s="14" t="s">
        <v>34</v>
      </c>
      <c r="E13" s="13">
        <v>34.9</v>
      </c>
      <c r="F13" s="14">
        <v>425</v>
      </c>
      <c r="G13" s="15">
        <f t="shared" si="0"/>
        <v>14832.5</v>
      </c>
      <c r="H13" s="14" t="s">
        <v>15</v>
      </c>
      <c r="I13" s="16" t="s">
        <v>29</v>
      </c>
      <c r="J13" s="14" t="s">
        <v>24</v>
      </c>
      <c r="K13" s="16">
        <v>2022</v>
      </c>
      <c r="L13" s="16" t="s">
        <v>21</v>
      </c>
      <c r="M13" s="48"/>
    </row>
    <row r="14" spans="1:13" x14ac:dyDescent="0.3">
      <c r="A14" s="16" t="s">
        <v>13</v>
      </c>
      <c r="B14" s="16" t="s">
        <v>87</v>
      </c>
      <c r="C14" s="16" t="s">
        <v>88</v>
      </c>
      <c r="D14" s="35" t="s">
        <v>67</v>
      </c>
      <c r="E14" s="36">
        <v>44.501099000000004</v>
      </c>
      <c r="F14" s="35">
        <v>125</v>
      </c>
      <c r="G14" s="15">
        <f t="shared" si="0"/>
        <v>5562.6373750000002</v>
      </c>
      <c r="H14" s="14" t="s">
        <v>15</v>
      </c>
      <c r="I14" s="16" t="s">
        <v>29</v>
      </c>
      <c r="J14" s="14" t="s">
        <v>17</v>
      </c>
      <c r="K14" s="16">
        <v>2023</v>
      </c>
      <c r="L14" s="16" t="s">
        <v>30</v>
      </c>
      <c r="M14" s="48"/>
    </row>
    <row r="15" spans="1:13" x14ac:dyDescent="0.3">
      <c r="A15" s="16" t="s">
        <v>19</v>
      </c>
      <c r="B15" s="16" t="s">
        <v>86</v>
      </c>
      <c r="C15" s="16">
        <v>63</v>
      </c>
      <c r="D15" s="14" t="s">
        <v>40</v>
      </c>
      <c r="E15" s="13">
        <v>6.9308769999999997</v>
      </c>
      <c r="F15" s="14">
        <v>425</v>
      </c>
      <c r="G15" s="15">
        <f t="shared" si="0"/>
        <v>2945.6227249999997</v>
      </c>
      <c r="H15" s="14" t="s">
        <v>38</v>
      </c>
      <c r="I15" s="16" t="s">
        <v>89</v>
      </c>
      <c r="J15" s="14" t="s">
        <v>39</v>
      </c>
      <c r="K15" s="16">
        <v>2022</v>
      </c>
      <c r="L15" s="16" t="s">
        <v>21</v>
      </c>
      <c r="M15" s="48"/>
    </row>
    <row r="16" spans="1:13" ht="15" customHeight="1" x14ac:dyDescent="0.3">
      <c r="A16" s="16" t="s">
        <v>13</v>
      </c>
      <c r="B16" s="16" t="s">
        <v>87</v>
      </c>
      <c r="C16" s="16" t="s">
        <v>88</v>
      </c>
      <c r="D16" s="14" t="s">
        <v>31</v>
      </c>
      <c r="E16" s="13">
        <v>6.3598169999999996</v>
      </c>
      <c r="F16" s="14">
        <v>425</v>
      </c>
      <c r="G16" s="15">
        <f t="shared" si="0"/>
        <v>2702.9222249999998</v>
      </c>
      <c r="H16" s="14" t="s">
        <v>32</v>
      </c>
      <c r="I16" s="16" t="s">
        <v>33</v>
      </c>
      <c r="J16" s="14" t="s">
        <v>17</v>
      </c>
      <c r="K16" s="16">
        <v>2022</v>
      </c>
      <c r="L16" s="16" t="s">
        <v>27</v>
      </c>
      <c r="M16" s="48"/>
    </row>
    <row r="17" spans="1:13" x14ac:dyDescent="0.3">
      <c r="A17" s="16" t="s">
        <v>13</v>
      </c>
      <c r="B17" s="16" t="s">
        <v>87</v>
      </c>
      <c r="C17" s="16" t="s">
        <v>88</v>
      </c>
      <c r="D17" s="35" t="s">
        <v>28</v>
      </c>
      <c r="E17" s="36">
        <v>10.338020999999999</v>
      </c>
      <c r="F17" s="35">
        <v>125</v>
      </c>
      <c r="G17" s="15">
        <f t="shared" si="0"/>
        <v>1292.2526249999999</v>
      </c>
      <c r="H17" s="14" t="s">
        <v>15</v>
      </c>
      <c r="I17" s="16" t="s">
        <v>29</v>
      </c>
      <c r="J17" s="14" t="s">
        <v>17</v>
      </c>
      <c r="K17" s="16">
        <v>2022</v>
      </c>
      <c r="L17" s="16" t="s">
        <v>30</v>
      </c>
      <c r="M17" s="48"/>
    </row>
    <row r="18" spans="1:13" x14ac:dyDescent="0.3">
      <c r="A18" s="16" t="s">
        <v>13</v>
      </c>
      <c r="B18" s="16" t="s">
        <v>87</v>
      </c>
      <c r="C18" s="16" t="s">
        <v>88</v>
      </c>
      <c r="D18" s="14" t="s">
        <v>66</v>
      </c>
      <c r="E18" s="13">
        <v>17.450108</v>
      </c>
      <c r="F18" s="14">
        <v>425</v>
      </c>
      <c r="G18" s="15">
        <f t="shared" si="0"/>
        <v>7416.2959000000001</v>
      </c>
      <c r="H18" s="14" t="s">
        <v>15</v>
      </c>
      <c r="I18" s="16" t="s">
        <v>29</v>
      </c>
      <c r="J18" s="14" t="s">
        <v>24</v>
      </c>
      <c r="K18" s="16">
        <v>2022</v>
      </c>
      <c r="L18" s="16" t="s">
        <v>30</v>
      </c>
      <c r="M18" s="48"/>
    </row>
    <row r="19" spans="1:13" x14ac:dyDescent="0.3">
      <c r="A19" s="16" t="s">
        <v>13</v>
      </c>
      <c r="B19" s="16" t="s">
        <v>87</v>
      </c>
      <c r="C19" s="16">
        <v>62</v>
      </c>
      <c r="D19" s="35" t="s">
        <v>65</v>
      </c>
      <c r="E19" s="36">
        <v>6.3</v>
      </c>
      <c r="F19" s="35">
        <v>159</v>
      </c>
      <c r="G19" s="15">
        <f t="shared" si="0"/>
        <v>1001.6999999999999</v>
      </c>
      <c r="H19" s="14" t="s">
        <v>15</v>
      </c>
      <c r="I19" s="16" t="s">
        <v>22</v>
      </c>
      <c r="J19" s="14" t="s">
        <v>17</v>
      </c>
      <c r="K19" s="16">
        <v>2022</v>
      </c>
      <c r="L19" s="16" t="s">
        <v>21</v>
      </c>
      <c r="M19" s="48"/>
    </row>
    <row r="20" spans="1:13" ht="15" customHeight="1" x14ac:dyDescent="0.3">
      <c r="A20" s="16" t="s">
        <v>19</v>
      </c>
      <c r="B20" s="16" t="s">
        <v>86</v>
      </c>
      <c r="C20" s="16" t="s">
        <v>88</v>
      </c>
      <c r="D20" s="35" t="s">
        <v>35</v>
      </c>
      <c r="E20" s="36">
        <v>6.5258240000000001</v>
      </c>
      <c r="F20" s="35">
        <v>125</v>
      </c>
      <c r="G20" s="15">
        <f t="shared" si="0"/>
        <v>815.72800000000007</v>
      </c>
      <c r="H20" s="14" t="s">
        <v>15</v>
      </c>
      <c r="I20" s="16" t="s">
        <v>22</v>
      </c>
      <c r="J20" s="14" t="s">
        <v>20</v>
      </c>
      <c r="K20" s="16">
        <v>2024</v>
      </c>
      <c r="L20" s="16" t="s">
        <v>27</v>
      </c>
      <c r="M20" s="48"/>
    </row>
    <row r="21" spans="1:13" ht="15" customHeight="1" x14ac:dyDescent="0.3">
      <c r="A21" s="16" t="s">
        <v>19</v>
      </c>
      <c r="B21" s="16" t="s">
        <v>86</v>
      </c>
      <c r="C21" s="16" t="s">
        <v>88</v>
      </c>
      <c r="D21" s="14" t="s">
        <v>90</v>
      </c>
      <c r="E21" s="13">
        <v>5</v>
      </c>
      <c r="F21" s="14">
        <v>425</v>
      </c>
      <c r="G21" s="15">
        <f t="shared" si="0"/>
        <v>2125</v>
      </c>
      <c r="H21" s="14" t="s">
        <v>38</v>
      </c>
      <c r="I21" s="16" t="s">
        <v>23</v>
      </c>
      <c r="J21" s="14" t="s">
        <v>17</v>
      </c>
      <c r="K21" s="16">
        <v>2022</v>
      </c>
      <c r="L21" s="16" t="s">
        <v>27</v>
      </c>
      <c r="M21" s="48"/>
    </row>
    <row r="22" spans="1:13" x14ac:dyDescent="0.3">
      <c r="A22" s="16" t="s">
        <v>13</v>
      </c>
      <c r="B22" s="16" t="s">
        <v>87</v>
      </c>
      <c r="C22" s="16" t="s">
        <v>88</v>
      </c>
      <c r="D22" s="35" t="s">
        <v>41</v>
      </c>
      <c r="E22" s="36">
        <v>24.854796</v>
      </c>
      <c r="F22" s="35">
        <v>125</v>
      </c>
      <c r="G22" s="15">
        <f t="shared" si="0"/>
        <v>3106.8495000000003</v>
      </c>
      <c r="H22" s="14" t="s">
        <v>42</v>
      </c>
      <c r="I22" s="16" t="s">
        <v>29</v>
      </c>
      <c r="J22" s="14" t="s">
        <v>17</v>
      </c>
      <c r="K22" s="16">
        <v>2024</v>
      </c>
      <c r="L22" s="16" t="s">
        <v>36</v>
      </c>
      <c r="M22" s="48"/>
    </row>
    <row r="23" spans="1:13" x14ac:dyDescent="0.3">
      <c r="A23" s="16" t="s">
        <v>13</v>
      </c>
      <c r="B23" s="16" t="s">
        <v>87</v>
      </c>
      <c r="C23" s="16" t="s">
        <v>88</v>
      </c>
      <c r="D23" s="35" t="s">
        <v>43</v>
      </c>
      <c r="E23" s="36">
        <v>121.912288</v>
      </c>
      <c r="F23" s="35">
        <v>125</v>
      </c>
      <c r="G23" s="15">
        <f t="shared" si="0"/>
        <v>15239.036</v>
      </c>
      <c r="H23" s="14" t="s">
        <v>42</v>
      </c>
      <c r="I23" s="16" t="s">
        <v>29</v>
      </c>
      <c r="J23" s="14" t="s">
        <v>17</v>
      </c>
      <c r="K23" s="16">
        <v>2024</v>
      </c>
      <c r="L23" s="16" t="s">
        <v>36</v>
      </c>
      <c r="M23" s="48"/>
    </row>
    <row r="24" spans="1:13" x14ac:dyDescent="0.3">
      <c r="A24" s="16" t="s">
        <v>13</v>
      </c>
      <c r="B24" s="16" t="s">
        <v>87</v>
      </c>
      <c r="C24" s="16" t="s">
        <v>88</v>
      </c>
      <c r="D24" s="35" t="s">
        <v>44</v>
      </c>
      <c r="E24" s="36">
        <v>37.021498000000001</v>
      </c>
      <c r="F24" s="35">
        <v>125</v>
      </c>
      <c r="G24" s="15">
        <f t="shared" si="0"/>
        <v>4627.6872499999999</v>
      </c>
      <c r="H24" s="14" t="s">
        <v>45</v>
      </c>
      <c r="I24" s="16" t="s">
        <v>29</v>
      </c>
      <c r="J24" s="14" t="s">
        <v>17</v>
      </c>
      <c r="K24" s="16">
        <v>2024</v>
      </c>
      <c r="L24" s="16" t="s">
        <v>36</v>
      </c>
      <c r="M24" s="48"/>
    </row>
    <row r="25" spans="1:13" x14ac:dyDescent="0.3">
      <c r="A25" s="17" t="s">
        <v>13</v>
      </c>
      <c r="B25" s="16" t="s">
        <v>87</v>
      </c>
      <c r="C25" s="16" t="s">
        <v>88</v>
      </c>
      <c r="D25" s="37" t="s">
        <v>46</v>
      </c>
      <c r="E25" s="36">
        <v>39.561176000000003</v>
      </c>
      <c r="F25" s="35">
        <v>125</v>
      </c>
      <c r="G25" s="15">
        <f t="shared" si="0"/>
        <v>4945.1470000000008</v>
      </c>
      <c r="H25" s="14" t="s">
        <v>47</v>
      </c>
      <c r="I25" s="16" t="s">
        <v>22</v>
      </c>
      <c r="J25" s="14" t="s">
        <v>17</v>
      </c>
      <c r="K25" s="16">
        <v>2023</v>
      </c>
      <c r="L25" s="16" t="s">
        <v>36</v>
      </c>
      <c r="M25" s="48"/>
    </row>
    <row r="26" spans="1:13" x14ac:dyDescent="0.3">
      <c r="A26" s="16" t="s">
        <v>13</v>
      </c>
      <c r="B26" s="16" t="s">
        <v>87</v>
      </c>
      <c r="C26" s="16" t="s">
        <v>88</v>
      </c>
      <c r="D26" s="14" t="s">
        <v>48</v>
      </c>
      <c r="E26" s="13">
        <v>13.789588999999999</v>
      </c>
      <c r="F26" s="14">
        <v>425</v>
      </c>
      <c r="G26" s="15">
        <f t="shared" si="0"/>
        <v>5860.5753249999998</v>
      </c>
      <c r="H26" s="14" t="s">
        <v>49</v>
      </c>
      <c r="I26" s="16" t="s">
        <v>22</v>
      </c>
      <c r="J26" s="14" t="s">
        <v>17</v>
      </c>
      <c r="K26" s="16">
        <v>2023</v>
      </c>
      <c r="L26" s="16" t="s">
        <v>36</v>
      </c>
      <c r="M26" s="48"/>
    </row>
    <row r="27" spans="1:13" x14ac:dyDescent="0.3">
      <c r="A27" s="16" t="s">
        <v>13</v>
      </c>
      <c r="B27" s="16" t="s">
        <v>87</v>
      </c>
      <c r="C27" s="16" t="s">
        <v>88</v>
      </c>
      <c r="D27" s="14" t="s">
        <v>50</v>
      </c>
      <c r="E27" s="13">
        <v>9.4157759999999993</v>
      </c>
      <c r="F27" s="14">
        <v>425</v>
      </c>
      <c r="G27" s="15">
        <f t="shared" si="0"/>
        <v>4001.7047999999995</v>
      </c>
      <c r="H27" s="14" t="s">
        <v>49</v>
      </c>
      <c r="I27" s="16" t="s">
        <v>22</v>
      </c>
      <c r="J27" s="14" t="s">
        <v>17</v>
      </c>
      <c r="K27" s="16">
        <v>2023</v>
      </c>
      <c r="L27" s="16" t="s">
        <v>36</v>
      </c>
      <c r="M27" s="48"/>
    </row>
    <row r="28" spans="1:13" x14ac:dyDescent="0.3">
      <c r="A28" s="16" t="s">
        <v>13</v>
      </c>
      <c r="B28" s="16" t="s">
        <v>87</v>
      </c>
      <c r="C28" s="16" t="s">
        <v>88</v>
      </c>
      <c r="D28" s="35" t="s">
        <v>51</v>
      </c>
      <c r="E28" s="36">
        <v>19.100300000000001</v>
      </c>
      <c r="F28" s="35">
        <v>125</v>
      </c>
      <c r="G28" s="15">
        <f t="shared" si="0"/>
        <v>2387.5374999999999</v>
      </c>
      <c r="H28" s="14" t="s">
        <v>52</v>
      </c>
      <c r="I28" s="16" t="s">
        <v>26</v>
      </c>
      <c r="J28" s="14" t="s">
        <v>17</v>
      </c>
      <c r="K28" s="16">
        <v>2023</v>
      </c>
      <c r="L28" s="16" t="s">
        <v>36</v>
      </c>
      <c r="M28" s="48"/>
    </row>
    <row r="29" spans="1:13" x14ac:dyDescent="0.3">
      <c r="A29" s="16" t="s">
        <v>13</v>
      </c>
      <c r="B29" s="16" t="s">
        <v>87</v>
      </c>
      <c r="C29" s="16" t="s">
        <v>88</v>
      </c>
      <c r="D29" s="35" t="s">
        <v>53</v>
      </c>
      <c r="E29" s="36">
        <v>7.5436540000000001</v>
      </c>
      <c r="F29" s="35">
        <v>125</v>
      </c>
      <c r="G29" s="15">
        <f t="shared" si="0"/>
        <v>942.95675000000006</v>
      </c>
      <c r="H29" s="14" t="s">
        <v>52</v>
      </c>
      <c r="I29" s="16" t="s">
        <v>26</v>
      </c>
      <c r="J29" s="14" t="s">
        <v>17</v>
      </c>
      <c r="K29" s="16">
        <v>2023</v>
      </c>
      <c r="L29" s="16" t="s">
        <v>36</v>
      </c>
      <c r="M29" s="48"/>
    </row>
    <row r="30" spans="1:13" x14ac:dyDescent="0.3">
      <c r="A30" s="16" t="s">
        <v>13</v>
      </c>
      <c r="B30" s="16" t="s">
        <v>87</v>
      </c>
      <c r="C30" s="16" t="s">
        <v>88</v>
      </c>
      <c r="D30" s="14" t="s">
        <v>55</v>
      </c>
      <c r="E30" s="13">
        <v>17.5</v>
      </c>
      <c r="F30" s="14">
        <v>425</v>
      </c>
      <c r="G30" s="15">
        <f t="shared" si="0"/>
        <v>7437.5</v>
      </c>
      <c r="H30" s="14" t="s">
        <v>42</v>
      </c>
      <c r="I30" s="16" t="s">
        <v>54</v>
      </c>
      <c r="J30" s="14" t="s">
        <v>17</v>
      </c>
      <c r="K30" s="16">
        <v>2023</v>
      </c>
      <c r="L30" s="16" t="s">
        <v>27</v>
      </c>
      <c r="M30" s="48"/>
    </row>
    <row r="31" spans="1:13" x14ac:dyDescent="0.3">
      <c r="A31" s="16" t="s">
        <v>13</v>
      </c>
      <c r="B31" s="16" t="s">
        <v>87</v>
      </c>
      <c r="C31" s="16" t="s">
        <v>88</v>
      </c>
      <c r="D31" s="14" t="s">
        <v>73</v>
      </c>
      <c r="E31" s="13">
        <v>11.6</v>
      </c>
      <c r="F31" s="14">
        <v>425</v>
      </c>
      <c r="G31" s="15">
        <f t="shared" si="0"/>
        <v>4930</v>
      </c>
      <c r="H31" s="14" t="s">
        <v>56</v>
      </c>
      <c r="I31" s="16" t="s">
        <v>57</v>
      </c>
      <c r="J31" s="14" t="s">
        <v>17</v>
      </c>
      <c r="K31" s="16">
        <v>2023</v>
      </c>
      <c r="L31" s="16" t="s">
        <v>36</v>
      </c>
      <c r="M31" s="48"/>
    </row>
    <row r="32" spans="1:13" x14ac:dyDescent="0.3">
      <c r="A32" s="16" t="s">
        <v>13</v>
      </c>
      <c r="B32" s="16" t="s">
        <v>87</v>
      </c>
      <c r="C32" s="16" t="s">
        <v>88</v>
      </c>
      <c r="D32" s="35" t="s">
        <v>74</v>
      </c>
      <c r="E32" s="36">
        <v>38.200000000000003</v>
      </c>
      <c r="F32" s="35">
        <v>125</v>
      </c>
      <c r="G32" s="15">
        <f t="shared" si="0"/>
        <v>4775</v>
      </c>
      <c r="H32" s="14" t="s">
        <v>15</v>
      </c>
      <c r="I32" s="16" t="s">
        <v>29</v>
      </c>
      <c r="J32" s="14" t="s">
        <v>17</v>
      </c>
      <c r="K32" s="16">
        <v>2022</v>
      </c>
      <c r="L32" s="16" t="s">
        <v>36</v>
      </c>
      <c r="M32" s="48"/>
    </row>
    <row r="33" spans="1:13" x14ac:dyDescent="0.3">
      <c r="A33" s="16" t="s">
        <v>19</v>
      </c>
      <c r="B33" s="16" t="s">
        <v>86</v>
      </c>
      <c r="C33" s="16" t="s">
        <v>88</v>
      </c>
      <c r="D33" s="14" t="s">
        <v>68</v>
      </c>
      <c r="E33" s="13">
        <v>21.192784</v>
      </c>
      <c r="F33" s="14">
        <v>425</v>
      </c>
      <c r="G33" s="15">
        <f t="shared" si="0"/>
        <v>9006.9331999999995</v>
      </c>
      <c r="H33" s="14" t="s">
        <v>38</v>
      </c>
      <c r="I33" s="16" t="s">
        <v>23</v>
      </c>
      <c r="J33" s="14" t="s">
        <v>17</v>
      </c>
      <c r="K33" s="16">
        <v>2026</v>
      </c>
      <c r="L33" s="16" t="s">
        <v>36</v>
      </c>
      <c r="M33" s="48"/>
    </row>
    <row r="34" spans="1:13" x14ac:dyDescent="0.3">
      <c r="A34" s="16" t="s">
        <v>19</v>
      </c>
      <c r="B34" s="16" t="s">
        <v>86</v>
      </c>
      <c r="C34" s="16" t="s">
        <v>88</v>
      </c>
      <c r="D34" s="14" t="s">
        <v>75</v>
      </c>
      <c r="E34" s="13">
        <v>15.1</v>
      </c>
      <c r="F34" s="14">
        <v>425</v>
      </c>
      <c r="G34" s="15">
        <f t="shared" si="0"/>
        <v>6417.5</v>
      </c>
      <c r="H34" s="14" t="s">
        <v>79</v>
      </c>
      <c r="I34" s="16" t="s">
        <v>83</v>
      </c>
      <c r="J34" s="14" t="s">
        <v>17</v>
      </c>
      <c r="K34" s="16">
        <v>2025</v>
      </c>
      <c r="L34" s="16" t="s">
        <v>36</v>
      </c>
      <c r="M34" s="48"/>
    </row>
    <row r="35" spans="1:13" x14ac:dyDescent="0.3">
      <c r="A35" s="17" t="s">
        <v>13</v>
      </c>
      <c r="B35" s="16" t="s">
        <v>87</v>
      </c>
      <c r="C35" s="16" t="s">
        <v>88</v>
      </c>
      <c r="D35" s="37" t="s">
        <v>101</v>
      </c>
      <c r="E35" s="36">
        <v>20.100000000000001</v>
      </c>
      <c r="F35" s="35">
        <v>125</v>
      </c>
      <c r="G35" s="15">
        <f t="shared" ref="G35" si="1">F35*E35</f>
        <v>2512.5</v>
      </c>
      <c r="H35" s="14" t="s">
        <v>15</v>
      </c>
      <c r="I35" s="16" t="s">
        <v>29</v>
      </c>
      <c r="J35" s="14" t="s">
        <v>17</v>
      </c>
      <c r="K35" s="16">
        <v>2022</v>
      </c>
      <c r="L35" s="16" t="s">
        <v>18</v>
      </c>
      <c r="M35" s="48"/>
    </row>
    <row r="36" spans="1:13" x14ac:dyDescent="0.3">
      <c r="A36" s="17" t="s">
        <v>13</v>
      </c>
      <c r="B36" s="16" t="s">
        <v>87</v>
      </c>
      <c r="C36" s="16" t="s">
        <v>88</v>
      </c>
      <c r="D36" s="37" t="s">
        <v>102</v>
      </c>
      <c r="E36" s="36">
        <v>11.3</v>
      </c>
      <c r="F36" s="35">
        <v>125</v>
      </c>
      <c r="G36" s="15">
        <f t="shared" ref="G36" si="2">F36*E36</f>
        <v>1412.5</v>
      </c>
      <c r="H36" s="14" t="s">
        <v>15</v>
      </c>
      <c r="I36" s="16" t="s">
        <v>29</v>
      </c>
      <c r="J36" s="14" t="s">
        <v>17</v>
      </c>
      <c r="K36" s="16">
        <v>2022</v>
      </c>
      <c r="L36" s="16" t="s">
        <v>18</v>
      </c>
      <c r="M36" s="48"/>
    </row>
    <row r="37" spans="1:13" x14ac:dyDescent="0.3">
      <c r="A37" s="17" t="s">
        <v>13</v>
      </c>
      <c r="B37" s="16" t="s">
        <v>87</v>
      </c>
      <c r="C37" s="16" t="s">
        <v>88</v>
      </c>
      <c r="D37" s="37" t="s">
        <v>103</v>
      </c>
      <c r="E37" s="36">
        <v>36.299999999999997</v>
      </c>
      <c r="F37" s="35">
        <v>125</v>
      </c>
      <c r="G37" s="15">
        <f t="shared" si="0"/>
        <v>4537.5</v>
      </c>
      <c r="H37" s="14" t="s">
        <v>15</v>
      </c>
      <c r="I37" s="16" t="s">
        <v>29</v>
      </c>
      <c r="J37" s="14" t="s">
        <v>17</v>
      </c>
      <c r="K37" s="16">
        <v>2022</v>
      </c>
      <c r="L37" s="16" t="s">
        <v>18</v>
      </c>
      <c r="M37" s="48"/>
    </row>
    <row r="38" spans="1:13" x14ac:dyDescent="0.3">
      <c r="A38" s="16" t="s">
        <v>13</v>
      </c>
      <c r="B38" s="16" t="s">
        <v>87</v>
      </c>
      <c r="C38" s="16">
        <v>74</v>
      </c>
      <c r="D38" s="14" t="s">
        <v>76</v>
      </c>
      <c r="E38" s="13">
        <v>7.1</v>
      </c>
      <c r="F38" s="14">
        <v>425</v>
      </c>
      <c r="G38" s="15">
        <f t="shared" si="0"/>
        <v>3017.5</v>
      </c>
      <c r="H38" s="14" t="s">
        <v>56</v>
      </c>
      <c r="I38" s="16" t="s">
        <v>57</v>
      </c>
      <c r="J38" s="14" t="s">
        <v>17</v>
      </c>
      <c r="K38" s="16">
        <v>2022</v>
      </c>
      <c r="L38" s="16" t="s">
        <v>27</v>
      </c>
      <c r="M38" s="48"/>
    </row>
    <row r="39" spans="1:13" x14ac:dyDescent="0.3">
      <c r="A39" s="16" t="s">
        <v>13</v>
      </c>
      <c r="B39" s="16" t="s">
        <v>87</v>
      </c>
      <c r="C39" s="16">
        <v>74</v>
      </c>
      <c r="D39" s="14" t="s">
        <v>77</v>
      </c>
      <c r="E39" s="13">
        <v>26.2</v>
      </c>
      <c r="F39" s="14">
        <v>425</v>
      </c>
      <c r="G39" s="15">
        <f t="shared" si="0"/>
        <v>11135</v>
      </c>
      <c r="H39" s="14" t="s">
        <v>56</v>
      </c>
      <c r="I39" s="16" t="s">
        <v>57</v>
      </c>
      <c r="J39" s="14" t="s">
        <v>17</v>
      </c>
      <c r="K39" s="16">
        <v>2022</v>
      </c>
      <c r="L39" s="16" t="s">
        <v>27</v>
      </c>
      <c r="M39" s="48"/>
    </row>
    <row r="40" spans="1:13" x14ac:dyDescent="0.3">
      <c r="A40" s="16" t="s">
        <v>13</v>
      </c>
      <c r="B40" s="16" t="s">
        <v>87</v>
      </c>
      <c r="C40" s="16" t="s">
        <v>88</v>
      </c>
      <c r="D40" s="14" t="s">
        <v>78</v>
      </c>
      <c r="E40" s="13">
        <v>19.2</v>
      </c>
      <c r="F40" s="14">
        <v>425</v>
      </c>
      <c r="G40" s="15">
        <f t="shared" si="0"/>
        <v>8160</v>
      </c>
      <c r="H40" s="14" t="s">
        <v>25</v>
      </c>
      <c r="I40" s="16" t="s">
        <v>26</v>
      </c>
      <c r="J40" s="14" t="s">
        <v>17</v>
      </c>
      <c r="K40" s="16">
        <v>2023</v>
      </c>
      <c r="L40" s="16" t="s">
        <v>36</v>
      </c>
      <c r="M40" s="48"/>
    </row>
    <row r="41" spans="1:13" x14ac:dyDescent="0.3">
      <c r="A41" s="16" t="s">
        <v>19</v>
      </c>
      <c r="B41" s="16" t="s">
        <v>86</v>
      </c>
      <c r="C41" s="16" t="s">
        <v>88</v>
      </c>
      <c r="D41" s="14" t="s">
        <v>80</v>
      </c>
      <c r="E41" s="13">
        <v>28.8</v>
      </c>
      <c r="F41" s="14">
        <v>425</v>
      </c>
      <c r="G41" s="15">
        <f t="shared" si="0"/>
        <v>12240</v>
      </c>
      <c r="H41" s="14" t="s">
        <v>15</v>
      </c>
      <c r="I41" s="16" t="s">
        <v>22</v>
      </c>
      <c r="J41" s="14" t="s">
        <v>17</v>
      </c>
      <c r="K41" s="16">
        <v>2025</v>
      </c>
      <c r="L41" s="16" t="s">
        <v>36</v>
      </c>
      <c r="M41" s="48"/>
    </row>
    <row r="42" spans="1:13" x14ac:dyDescent="0.3">
      <c r="A42" s="16" t="s">
        <v>13</v>
      </c>
      <c r="B42" s="16" t="s">
        <v>87</v>
      </c>
      <c r="C42" s="16" t="s">
        <v>88</v>
      </c>
      <c r="D42" s="35" t="s">
        <v>92</v>
      </c>
      <c r="E42" s="36">
        <v>25.2</v>
      </c>
      <c r="F42" s="35">
        <v>125</v>
      </c>
      <c r="G42" s="15">
        <f t="shared" ref="G42:G64" si="3">F42*E42</f>
        <v>3150</v>
      </c>
      <c r="H42" s="14" t="s">
        <v>42</v>
      </c>
      <c r="I42" s="16" t="s">
        <v>54</v>
      </c>
      <c r="J42" s="14" t="s">
        <v>17</v>
      </c>
      <c r="K42" s="16">
        <v>2023</v>
      </c>
      <c r="L42" s="16" t="s">
        <v>27</v>
      </c>
      <c r="M42" s="47"/>
    </row>
    <row r="43" spans="1:13" x14ac:dyDescent="0.3">
      <c r="A43" s="16" t="s">
        <v>13</v>
      </c>
      <c r="B43" s="16" t="s">
        <v>87</v>
      </c>
      <c r="C43" s="16" t="s">
        <v>88</v>
      </c>
      <c r="D43" s="35" t="s">
        <v>93</v>
      </c>
      <c r="E43" s="36">
        <v>7.6</v>
      </c>
      <c r="F43" s="35">
        <v>125</v>
      </c>
      <c r="G43" s="15">
        <f t="shared" si="3"/>
        <v>950</v>
      </c>
      <c r="H43" s="14" t="s">
        <v>42</v>
      </c>
      <c r="I43" s="16" t="s">
        <v>54</v>
      </c>
      <c r="J43" s="14" t="s">
        <v>17</v>
      </c>
      <c r="K43" s="16">
        <v>2023</v>
      </c>
      <c r="L43" s="16" t="s">
        <v>36</v>
      </c>
      <c r="M43" s="47"/>
    </row>
    <row r="44" spans="1:13" x14ac:dyDescent="0.3">
      <c r="A44" s="16" t="s">
        <v>13</v>
      </c>
      <c r="B44" s="16" t="s">
        <v>87</v>
      </c>
      <c r="C44" s="16" t="s">
        <v>88</v>
      </c>
      <c r="D44" s="14" t="s">
        <v>98</v>
      </c>
      <c r="E44" s="13">
        <v>14</v>
      </c>
      <c r="F44" s="14">
        <v>425</v>
      </c>
      <c r="G44" s="15">
        <f t="shared" si="3"/>
        <v>5950</v>
      </c>
      <c r="H44" s="14" t="s">
        <v>99</v>
      </c>
      <c r="I44" s="16" t="s">
        <v>29</v>
      </c>
      <c r="J44" s="14" t="s">
        <v>17</v>
      </c>
      <c r="K44" s="16">
        <v>2023</v>
      </c>
      <c r="L44" s="16" t="s">
        <v>36</v>
      </c>
      <c r="M44" s="47"/>
    </row>
    <row r="45" spans="1:13" x14ac:dyDescent="0.3">
      <c r="A45" s="16" t="s">
        <v>13</v>
      </c>
      <c r="B45" s="16" t="s">
        <v>87</v>
      </c>
      <c r="C45" s="16" t="s">
        <v>88</v>
      </c>
      <c r="D45" s="14" t="s">
        <v>100</v>
      </c>
      <c r="E45" s="13">
        <v>15.1</v>
      </c>
      <c r="F45" s="14">
        <v>425</v>
      </c>
      <c r="G45" s="15">
        <f t="shared" si="3"/>
        <v>6417.5</v>
      </c>
      <c r="H45" s="14" t="s">
        <v>129</v>
      </c>
      <c r="I45" s="16" t="s">
        <v>29</v>
      </c>
      <c r="J45" s="14" t="s">
        <v>17</v>
      </c>
      <c r="K45" s="16">
        <v>2023</v>
      </c>
      <c r="L45" s="16" t="s">
        <v>36</v>
      </c>
      <c r="M45" s="47"/>
    </row>
    <row r="46" spans="1:13" x14ac:dyDescent="0.3">
      <c r="A46" s="16" t="s">
        <v>13</v>
      </c>
      <c r="B46" s="16" t="s">
        <v>87</v>
      </c>
      <c r="C46" s="16" t="s">
        <v>88</v>
      </c>
      <c r="D46" s="14" t="s">
        <v>104</v>
      </c>
      <c r="E46" s="13">
        <v>18.5</v>
      </c>
      <c r="F46" s="14">
        <v>425</v>
      </c>
      <c r="G46" s="15">
        <f t="shared" si="3"/>
        <v>7862.5</v>
      </c>
      <c r="H46" s="14" t="s">
        <v>105</v>
      </c>
      <c r="I46" s="16" t="s">
        <v>26</v>
      </c>
      <c r="J46" s="14" t="s">
        <v>17</v>
      </c>
      <c r="K46" s="16">
        <v>2023</v>
      </c>
      <c r="L46" s="16" t="s">
        <v>36</v>
      </c>
      <c r="M46" s="47"/>
    </row>
    <row r="47" spans="1:13" x14ac:dyDescent="0.3">
      <c r="A47" s="16" t="s">
        <v>13</v>
      </c>
      <c r="B47" s="16" t="s">
        <v>87</v>
      </c>
      <c r="C47" s="16" t="s">
        <v>88</v>
      </c>
      <c r="D47" s="14" t="s">
        <v>106</v>
      </c>
      <c r="E47" s="13">
        <v>36.200000000000003</v>
      </c>
      <c r="F47" s="14">
        <v>425</v>
      </c>
      <c r="G47" s="15">
        <f t="shared" si="3"/>
        <v>15385.000000000002</v>
      </c>
      <c r="H47" s="14" t="s">
        <v>105</v>
      </c>
      <c r="I47" s="16" t="s">
        <v>26</v>
      </c>
      <c r="J47" s="14" t="s">
        <v>17</v>
      </c>
      <c r="K47" s="16">
        <v>2023</v>
      </c>
      <c r="L47" s="16" t="s">
        <v>36</v>
      </c>
      <c r="M47" s="47"/>
    </row>
    <row r="48" spans="1:13" x14ac:dyDescent="0.3">
      <c r="A48" s="16" t="s">
        <v>13</v>
      </c>
      <c r="B48" s="16" t="s">
        <v>87</v>
      </c>
      <c r="C48" s="16" t="s">
        <v>88</v>
      </c>
      <c r="D48" s="14" t="s">
        <v>107</v>
      </c>
      <c r="E48" s="13">
        <v>13.2</v>
      </c>
      <c r="F48" s="14">
        <v>425</v>
      </c>
      <c r="G48" s="15">
        <f t="shared" si="3"/>
        <v>5610</v>
      </c>
      <c r="H48" s="14" t="s">
        <v>108</v>
      </c>
      <c r="I48" s="16" t="s">
        <v>26</v>
      </c>
      <c r="J48" s="14" t="s">
        <v>17</v>
      </c>
      <c r="K48" s="16">
        <v>2023</v>
      </c>
      <c r="L48" s="16" t="s">
        <v>36</v>
      </c>
      <c r="M48" s="47"/>
    </row>
    <row r="49" spans="1:13" x14ac:dyDescent="0.3">
      <c r="A49" s="16" t="s">
        <v>13</v>
      </c>
      <c r="B49" s="16" t="s">
        <v>87</v>
      </c>
      <c r="C49" s="16" t="s">
        <v>88</v>
      </c>
      <c r="D49" s="14" t="s">
        <v>109</v>
      </c>
      <c r="E49" s="13">
        <v>15</v>
      </c>
      <c r="F49" s="14">
        <v>425</v>
      </c>
      <c r="G49" s="15">
        <f t="shared" si="3"/>
        <v>6375</v>
      </c>
      <c r="H49" s="14" t="s">
        <v>105</v>
      </c>
      <c r="I49" s="16" t="s">
        <v>26</v>
      </c>
      <c r="J49" s="14" t="s">
        <v>17</v>
      </c>
      <c r="K49" s="16">
        <v>2023</v>
      </c>
      <c r="L49" s="16" t="s">
        <v>36</v>
      </c>
      <c r="M49" s="47"/>
    </row>
    <row r="50" spans="1:13" x14ac:dyDescent="0.3">
      <c r="A50" s="16" t="s">
        <v>13</v>
      </c>
      <c r="B50" s="16" t="s">
        <v>87</v>
      </c>
      <c r="C50" s="16" t="s">
        <v>88</v>
      </c>
      <c r="D50" s="14" t="s">
        <v>110</v>
      </c>
      <c r="E50" s="13">
        <v>26.2</v>
      </c>
      <c r="F50" s="14">
        <v>425</v>
      </c>
      <c r="G50" s="15">
        <f t="shared" si="3"/>
        <v>11135</v>
      </c>
      <c r="H50" s="14" t="s">
        <v>108</v>
      </c>
      <c r="I50" s="16" t="s">
        <v>16</v>
      </c>
      <c r="J50" s="14" t="s">
        <v>17</v>
      </c>
      <c r="K50" s="16">
        <v>2023</v>
      </c>
      <c r="L50" s="16" t="s">
        <v>36</v>
      </c>
      <c r="M50" s="47"/>
    </row>
    <row r="51" spans="1:13" x14ac:dyDescent="0.3">
      <c r="A51" s="16" t="s">
        <v>13</v>
      </c>
      <c r="B51" s="16" t="s">
        <v>87</v>
      </c>
      <c r="C51" s="16" t="s">
        <v>88</v>
      </c>
      <c r="D51" s="14" t="s">
        <v>111</v>
      </c>
      <c r="E51" s="13">
        <v>2</v>
      </c>
      <c r="F51" s="14">
        <v>425</v>
      </c>
      <c r="G51" s="15">
        <f t="shared" si="3"/>
        <v>850</v>
      </c>
      <c r="H51" s="14" t="s">
        <v>112</v>
      </c>
      <c r="I51" s="16" t="s">
        <v>54</v>
      </c>
      <c r="J51" s="14" t="s">
        <v>17</v>
      </c>
      <c r="K51" s="16">
        <v>2023</v>
      </c>
      <c r="L51" s="16" t="s">
        <v>36</v>
      </c>
      <c r="M51" s="47"/>
    </row>
    <row r="52" spans="1:13" x14ac:dyDescent="0.3">
      <c r="A52" s="16" t="s">
        <v>13</v>
      </c>
      <c r="B52" s="16" t="s">
        <v>87</v>
      </c>
      <c r="C52" s="16" t="s">
        <v>88</v>
      </c>
      <c r="D52" s="14" t="s">
        <v>113</v>
      </c>
      <c r="E52" s="13">
        <v>11</v>
      </c>
      <c r="F52" s="14">
        <v>425</v>
      </c>
      <c r="G52" s="15">
        <f t="shared" si="3"/>
        <v>4675</v>
      </c>
      <c r="H52" s="14" t="s">
        <v>112</v>
      </c>
      <c r="I52" s="16" t="s">
        <v>54</v>
      </c>
      <c r="J52" s="14" t="s">
        <v>17</v>
      </c>
      <c r="K52" s="16">
        <v>2023</v>
      </c>
      <c r="L52" s="16" t="s">
        <v>36</v>
      </c>
      <c r="M52" s="47"/>
    </row>
    <row r="53" spans="1:13" x14ac:dyDescent="0.3">
      <c r="A53" s="16" t="s">
        <v>19</v>
      </c>
      <c r="B53" s="16" t="s">
        <v>86</v>
      </c>
      <c r="C53" s="16" t="s">
        <v>88</v>
      </c>
      <c r="D53" s="14" t="s">
        <v>114</v>
      </c>
      <c r="E53" s="13">
        <v>17</v>
      </c>
      <c r="F53" s="14">
        <v>425</v>
      </c>
      <c r="G53" s="15">
        <f t="shared" si="3"/>
        <v>7225</v>
      </c>
      <c r="H53" s="14" t="s">
        <v>115</v>
      </c>
      <c r="I53" s="16" t="s">
        <v>57</v>
      </c>
      <c r="J53" s="14" t="s">
        <v>17</v>
      </c>
      <c r="K53" s="16">
        <v>2026</v>
      </c>
      <c r="L53" s="16" t="s">
        <v>36</v>
      </c>
      <c r="M53" s="47"/>
    </row>
    <row r="54" spans="1:13" x14ac:dyDescent="0.3">
      <c r="A54" s="16" t="s">
        <v>19</v>
      </c>
      <c r="B54" s="16" t="s">
        <v>86</v>
      </c>
      <c r="C54" s="16" t="s">
        <v>88</v>
      </c>
      <c r="D54" s="14" t="s">
        <v>116</v>
      </c>
      <c r="E54" s="13">
        <v>4.0999999999999996</v>
      </c>
      <c r="F54" s="14">
        <v>425</v>
      </c>
      <c r="G54" s="15">
        <f t="shared" si="3"/>
        <v>1742.4999999999998</v>
      </c>
      <c r="H54" s="14" t="s">
        <v>115</v>
      </c>
      <c r="I54" s="16" t="s">
        <v>83</v>
      </c>
      <c r="J54" s="14" t="s">
        <v>17</v>
      </c>
      <c r="K54" s="16">
        <v>2026</v>
      </c>
      <c r="L54" s="16" t="s">
        <v>36</v>
      </c>
      <c r="M54" s="47"/>
    </row>
    <row r="55" spans="1:13" x14ac:dyDescent="0.3">
      <c r="A55" s="16" t="s">
        <v>19</v>
      </c>
      <c r="B55" s="16" t="s">
        <v>86</v>
      </c>
      <c r="C55" s="16" t="s">
        <v>88</v>
      </c>
      <c r="D55" s="14" t="s">
        <v>118</v>
      </c>
      <c r="E55" s="13">
        <v>9.3000000000000007</v>
      </c>
      <c r="F55" s="14">
        <v>425</v>
      </c>
      <c r="G55" s="15">
        <f t="shared" si="3"/>
        <v>3952.5000000000005</v>
      </c>
      <c r="H55" s="14" t="s">
        <v>119</v>
      </c>
      <c r="I55" s="16" t="s">
        <v>83</v>
      </c>
      <c r="J55" s="14" t="s">
        <v>17</v>
      </c>
      <c r="K55" s="16">
        <v>2026</v>
      </c>
      <c r="L55" s="16" t="s">
        <v>36</v>
      </c>
      <c r="M55" s="47"/>
    </row>
    <row r="56" spans="1:13" x14ac:dyDescent="0.3">
      <c r="A56" s="16" t="s">
        <v>19</v>
      </c>
      <c r="B56" s="16" t="s">
        <v>86</v>
      </c>
      <c r="C56" s="16" t="s">
        <v>88</v>
      </c>
      <c r="D56" s="14" t="s">
        <v>117</v>
      </c>
      <c r="E56" s="13">
        <v>13.9</v>
      </c>
      <c r="F56" s="14">
        <v>425</v>
      </c>
      <c r="G56" s="15">
        <f t="shared" si="3"/>
        <v>5907.5</v>
      </c>
      <c r="H56" s="14" t="s">
        <v>120</v>
      </c>
      <c r="I56" s="16" t="s">
        <v>83</v>
      </c>
      <c r="J56" s="14" t="s">
        <v>17</v>
      </c>
      <c r="K56" s="16">
        <v>2026</v>
      </c>
      <c r="L56" s="16" t="s">
        <v>36</v>
      </c>
      <c r="M56" s="47"/>
    </row>
    <row r="57" spans="1:13" x14ac:dyDescent="0.3">
      <c r="A57" s="16" t="s">
        <v>19</v>
      </c>
      <c r="B57" s="16" t="s">
        <v>86</v>
      </c>
      <c r="C57" s="16" t="s">
        <v>88</v>
      </c>
      <c r="D57" s="14" t="s">
        <v>121</v>
      </c>
      <c r="E57" s="13">
        <v>11.4</v>
      </c>
      <c r="F57" s="14">
        <v>425</v>
      </c>
      <c r="G57" s="15">
        <f t="shared" si="3"/>
        <v>4845</v>
      </c>
      <c r="H57" s="14" t="s">
        <v>122</v>
      </c>
      <c r="I57" s="16" t="s">
        <v>134</v>
      </c>
      <c r="J57" s="14" t="s">
        <v>17</v>
      </c>
      <c r="K57" s="16">
        <v>2025</v>
      </c>
      <c r="L57" s="16" t="s">
        <v>36</v>
      </c>
      <c r="M57" s="47"/>
    </row>
    <row r="58" spans="1:13" x14ac:dyDescent="0.3">
      <c r="A58" s="16" t="s">
        <v>13</v>
      </c>
      <c r="B58" s="16" t="s">
        <v>87</v>
      </c>
      <c r="C58" s="16" t="s">
        <v>88</v>
      </c>
      <c r="D58" s="14" t="s">
        <v>123</v>
      </c>
      <c r="E58" s="13">
        <v>6.7</v>
      </c>
      <c r="F58" s="14">
        <v>425</v>
      </c>
      <c r="G58" s="15">
        <f t="shared" si="3"/>
        <v>2847.5</v>
      </c>
      <c r="H58" s="14" t="s">
        <v>125</v>
      </c>
      <c r="I58" s="16" t="s">
        <v>16</v>
      </c>
      <c r="J58" s="14" t="s">
        <v>17</v>
      </c>
      <c r="K58" s="16">
        <v>2023</v>
      </c>
      <c r="L58" s="16" t="s">
        <v>36</v>
      </c>
      <c r="M58" s="47"/>
    </row>
    <row r="59" spans="1:13" x14ac:dyDescent="0.3">
      <c r="A59" s="16" t="s">
        <v>13</v>
      </c>
      <c r="B59" s="16" t="s">
        <v>87</v>
      </c>
      <c r="C59" s="16" t="s">
        <v>88</v>
      </c>
      <c r="D59" s="14" t="s">
        <v>124</v>
      </c>
      <c r="E59" s="13">
        <v>23.7</v>
      </c>
      <c r="F59" s="14">
        <v>425</v>
      </c>
      <c r="G59" s="15">
        <f t="shared" si="3"/>
        <v>10072.5</v>
      </c>
      <c r="H59" s="14" t="s">
        <v>125</v>
      </c>
      <c r="I59" s="16" t="s">
        <v>16</v>
      </c>
      <c r="J59" s="14" t="s">
        <v>17</v>
      </c>
      <c r="K59" s="16">
        <v>2023</v>
      </c>
      <c r="L59" s="16" t="s">
        <v>36</v>
      </c>
      <c r="M59" s="47"/>
    </row>
    <row r="60" spans="1:13" x14ac:dyDescent="0.3">
      <c r="A60" s="16" t="s">
        <v>13</v>
      </c>
      <c r="B60" s="16" t="s">
        <v>87</v>
      </c>
      <c r="C60" s="16" t="s">
        <v>88</v>
      </c>
      <c r="D60" s="14" t="s">
        <v>126</v>
      </c>
      <c r="E60" s="13">
        <v>11</v>
      </c>
      <c r="F60" s="14">
        <v>425</v>
      </c>
      <c r="G60" s="15">
        <f t="shared" si="3"/>
        <v>4675</v>
      </c>
      <c r="H60" s="14" t="s">
        <v>125</v>
      </c>
      <c r="I60" s="16" t="s">
        <v>16</v>
      </c>
      <c r="J60" s="14" t="s">
        <v>17</v>
      </c>
      <c r="K60" s="16">
        <v>2025</v>
      </c>
      <c r="L60" s="16" t="s">
        <v>36</v>
      </c>
      <c r="M60" s="47"/>
    </row>
    <row r="61" spans="1:13" x14ac:dyDescent="0.3">
      <c r="A61" s="16" t="s">
        <v>13</v>
      </c>
      <c r="B61" s="16" t="s">
        <v>87</v>
      </c>
      <c r="C61" s="16" t="s">
        <v>88</v>
      </c>
      <c r="D61" s="14" t="s">
        <v>127</v>
      </c>
      <c r="E61" s="13">
        <v>22.8</v>
      </c>
      <c r="F61" s="14">
        <v>425</v>
      </c>
      <c r="G61" s="15">
        <f t="shared" si="3"/>
        <v>9690</v>
      </c>
      <c r="H61" s="14" t="s">
        <v>130</v>
      </c>
      <c r="I61" s="16" t="s">
        <v>16</v>
      </c>
      <c r="J61" s="14" t="s">
        <v>17</v>
      </c>
      <c r="K61" s="16">
        <v>2025</v>
      </c>
      <c r="L61" s="16" t="s">
        <v>36</v>
      </c>
      <c r="M61" s="47"/>
    </row>
    <row r="62" spans="1:13" x14ac:dyDescent="0.3">
      <c r="A62" s="16" t="s">
        <v>13</v>
      </c>
      <c r="B62" s="16" t="s">
        <v>87</v>
      </c>
      <c r="C62" s="16" t="s">
        <v>88</v>
      </c>
      <c r="D62" s="14" t="s">
        <v>128</v>
      </c>
      <c r="E62" s="13">
        <v>26.6</v>
      </c>
      <c r="F62" s="14">
        <v>425</v>
      </c>
      <c r="G62" s="15">
        <f t="shared" si="3"/>
        <v>11305</v>
      </c>
      <c r="H62" s="14" t="s">
        <v>105</v>
      </c>
      <c r="I62" s="16" t="s">
        <v>26</v>
      </c>
      <c r="J62" s="14" t="s">
        <v>17</v>
      </c>
      <c r="K62" s="16">
        <v>2026</v>
      </c>
      <c r="L62" s="16" t="s">
        <v>36</v>
      </c>
      <c r="M62" s="47"/>
    </row>
    <row r="63" spans="1:13" x14ac:dyDescent="0.3">
      <c r="A63" s="16" t="s">
        <v>13</v>
      </c>
      <c r="B63" s="16" t="s">
        <v>87</v>
      </c>
      <c r="C63" s="16" t="s">
        <v>88</v>
      </c>
      <c r="D63" s="14" t="s">
        <v>131</v>
      </c>
      <c r="E63" s="13">
        <v>19.399999999999999</v>
      </c>
      <c r="F63" s="14">
        <v>425</v>
      </c>
      <c r="G63" s="15">
        <f t="shared" si="3"/>
        <v>8245</v>
      </c>
      <c r="H63" s="14" t="s">
        <v>105</v>
      </c>
      <c r="I63" s="16" t="s">
        <v>133</v>
      </c>
      <c r="J63" s="14" t="s">
        <v>17</v>
      </c>
      <c r="K63" s="16">
        <v>2026</v>
      </c>
      <c r="L63" s="16" t="s">
        <v>36</v>
      </c>
      <c r="M63" s="47"/>
    </row>
    <row r="64" spans="1:13" x14ac:dyDescent="0.3">
      <c r="A64" s="16" t="s">
        <v>13</v>
      </c>
      <c r="B64" s="16" t="s">
        <v>87</v>
      </c>
      <c r="C64" s="16" t="s">
        <v>88</v>
      </c>
      <c r="D64" s="14" t="s">
        <v>132</v>
      </c>
      <c r="E64" s="13">
        <v>16.3</v>
      </c>
      <c r="F64" s="14">
        <v>425</v>
      </c>
      <c r="G64" s="15">
        <f t="shared" si="3"/>
        <v>6927.5</v>
      </c>
      <c r="H64" s="14" t="s">
        <v>105</v>
      </c>
      <c r="I64" s="16" t="s">
        <v>133</v>
      </c>
      <c r="J64" s="14" t="s">
        <v>17</v>
      </c>
      <c r="K64" s="16">
        <v>2026</v>
      </c>
      <c r="L64" s="16" t="s">
        <v>36</v>
      </c>
      <c r="M64" s="47"/>
    </row>
    <row r="65" spans="1:13" x14ac:dyDescent="0.3">
      <c r="A65" s="16"/>
      <c r="B65" s="16"/>
      <c r="C65" s="16"/>
      <c r="D65" s="14"/>
      <c r="E65" s="13"/>
      <c r="F65" s="14"/>
      <c r="G65" s="15"/>
      <c r="H65" s="14"/>
      <c r="I65" s="16"/>
      <c r="J65" s="14"/>
      <c r="K65" s="16"/>
      <c r="L65" s="16"/>
      <c r="M65" s="47"/>
    </row>
    <row r="66" spans="1:13" x14ac:dyDescent="0.3">
      <c r="A66" s="16"/>
      <c r="B66" s="16"/>
      <c r="C66" s="16"/>
      <c r="D66" s="14"/>
      <c r="E66" s="13"/>
      <c r="F66" s="14"/>
      <c r="G66" s="15"/>
      <c r="H66" s="14"/>
      <c r="I66" s="16"/>
      <c r="J66" s="14"/>
      <c r="K66" s="16"/>
      <c r="L66" s="16"/>
      <c r="M66" s="48"/>
    </row>
    <row r="67" spans="1:13" x14ac:dyDescent="0.3">
      <c r="D67" s="18" t="s">
        <v>70</v>
      </c>
      <c r="E67" s="19"/>
      <c r="F67" s="20"/>
      <c r="G67" s="21">
        <f>SUM(G5:G66)</f>
        <v>337335.77955199999</v>
      </c>
      <c r="H67" s="22" t="s">
        <v>71</v>
      </c>
      <c r="I67" s="23">
        <f>SUMIF(A$5:A$66,J67,G$5:G$66)</f>
        <v>255536.57362699998</v>
      </c>
      <c r="J67" s="24" t="s">
        <v>13</v>
      </c>
      <c r="K67" s="49">
        <f>200000+(28891-3500)*2</f>
        <v>250782</v>
      </c>
      <c r="L67" s="50">
        <f>I67/K67</f>
        <v>1.0189589907848249</v>
      </c>
      <c r="M67" s="51" t="s">
        <v>96</v>
      </c>
    </row>
    <row r="68" spans="1:13" x14ac:dyDescent="0.3">
      <c r="E68" s="25"/>
      <c r="I68" s="26">
        <f>SUMIF(A$5:A$66,J68,G$5:G$66)</f>
        <v>5890.6946499999995</v>
      </c>
      <c r="J68" s="4" t="s">
        <v>58</v>
      </c>
      <c r="K68" s="52">
        <v>3500</v>
      </c>
      <c r="L68" s="27">
        <f>I68/K68</f>
        <v>1.683055614285714</v>
      </c>
      <c r="M68" s="47" t="s">
        <v>95</v>
      </c>
    </row>
    <row r="69" spans="1:13" x14ac:dyDescent="0.3">
      <c r="I69" s="28">
        <f>SUMIF(A$5:A$66,J69,G$5:G$66)</f>
        <v>75908.511274999997</v>
      </c>
      <c r="J69" s="29" t="s">
        <v>19</v>
      </c>
      <c r="K69" s="53">
        <v>14454</v>
      </c>
      <c r="L69" s="30">
        <f>I69/K69</f>
        <v>5.2517304050781792</v>
      </c>
      <c r="M69" s="47" t="s">
        <v>97</v>
      </c>
    </row>
    <row r="70" spans="1:13" x14ac:dyDescent="0.3">
      <c r="I70" s="31"/>
      <c r="K70" s="32">
        <f>SUM(K67:K69)</f>
        <v>268736</v>
      </c>
      <c r="L70" s="25"/>
    </row>
    <row r="71" spans="1:13" x14ac:dyDescent="0.3">
      <c r="G71" s="43" t="s">
        <v>58</v>
      </c>
      <c r="H71" s="43" t="s">
        <v>13</v>
      </c>
      <c r="I71" s="43" t="s">
        <v>19</v>
      </c>
    </row>
    <row r="72" spans="1:13" x14ac:dyDescent="0.3">
      <c r="G72" s="41">
        <f>SUMIFS($G$5:$G$66,$A$5:$A$66,G$71,$K$5:$K$66,$J72)</f>
        <v>0</v>
      </c>
      <c r="H72" s="41">
        <f>SUMIFS($G$5:$G$66,$A$5:$A$66,H$71,$K$5:$K$66,$J72)</f>
        <v>0</v>
      </c>
      <c r="I72" s="41">
        <f>SUMIFS($G$5:$G$66,$A$5:$A$66,I$71,$K$5:$K$66,$J72)</f>
        <v>0</v>
      </c>
      <c r="J72" s="33">
        <v>2020</v>
      </c>
      <c r="K72" s="34">
        <f>SUMIF(K$5:K$66,J72,G$5:G$66)</f>
        <v>0</v>
      </c>
      <c r="L72" s="39" t="s">
        <v>81</v>
      </c>
    </row>
    <row r="73" spans="1:13" x14ac:dyDescent="0.3">
      <c r="G73" s="41">
        <f>SUMIFS($G$5:$G$66,$A$5:$A$66,G$71,$K$5:$K$66,$J73)</f>
        <v>0</v>
      </c>
      <c r="H73" s="41">
        <f>SUMIFS($G$5:$G$66,$A$5:$A$66,H$71,$K$5:$K$66,$J73)</f>
        <v>0</v>
      </c>
      <c r="I73" s="41">
        <f>SUMIFS($G$5:$G$66,$A$5:$A$66,I$71,$K$5:$K$66,$J73)</f>
        <v>0</v>
      </c>
      <c r="J73" s="33">
        <v>2021</v>
      </c>
      <c r="K73" s="34">
        <f>SUMIF(K$5:K$66,J73,G$5:G$66)</f>
        <v>0</v>
      </c>
      <c r="L73" s="40"/>
    </row>
    <row r="74" spans="1:13" x14ac:dyDescent="0.3">
      <c r="G74" s="41">
        <f>SUMIFS($G$5:$G$66,$A$5:$A$66,G$71,$K$5:$K$66,$J74)</f>
        <v>5890.6946499999995</v>
      </c>
      <c r="H74" s="41">
        <f>SUMIFS($G$5:$G$66,$A$5:$A$66,H$71,$K$5:$K$66,$J74)</f>
        <v>54635.670750000005</v>
      </c>
      <c r="I74" s="41">
        <f>SUMIFS($G$5:$G$66,$A$5:$A$66,I$71,$K$5:$K$66,$J74)</f>
        <v>6681.9154749999998</v>
      </c>
      <c r="J74" s="33">
        <v>2022</v>
      </c>
      <c r="K74" s="34">
        <f>SUMIF(K$5:K$66,J74,G$5:G$66)</f>
        <v>67208.280874999997</v>
      </c>
      <c r="L74" s="40"/>
    </row>
    <row r="75" spans="1:13" x14ac:dyDescent="0.3">
      <c r="G75" s="42">
        <f>SUMIFS($G$5:$G$66,$A$5:$A$66,G$71,$K$5:$K$66,$J75)</f>
        <v>0</v>
      </c>
      <c r="H75" s="42">
        <f>SUMIFS($G$5:$G$66,$A$5:$A$66,H$71,$K$5:$K$66,$J75)</f>
        <v>136063.43357699999</v>
      </c>
      <c r="I75" s="42">
        <f>SUMIFS($G$5:$G$66,$A$5:$A$66,I$71,$K$5:$K$66,$J75)</f>
        <v>0</v>
      </c>
      <c r="J75" s="38">
        <v>2023</v>
      </c>
      <c r="K75" s="34">
        <f>SUMIF(K$5:K$66,J75,G$5:G$66)</f>
        <v>136063.43357699999</v>
      </c>
      <c r="L75" s="39" t="s">
        <v>82</v>
      </c>
    </row>
    <row r="76" spans="1:13" x14ac:dyDescent="0.3">
      <c r="G76" s="41">
        <f>SUMIFS($G$5:$G$66,$A$5:$A$66,G$71,$K$5:$K$66,$J76)</f>
        <v>0</v>
      </c>
      <c r="H76" s="41">
        <f>SUMIFS($G$5:$G$66,$A$5:$A$66,H$71,$K$5:$K$66,$J76)</f>
        <v>23994.969300000001</v>
      </c>
      <c r="I76" s="41">
        <f>SUMIFS($G$5:$G$66,$A$5:$A$66,I$71,$K$5:$K$66,$J76)</f>
        <v>17889.6626</v>
      </c>
      <c r="J76" s="33">
        <v>2024</v>
      </c>
      <c r="K76" s="34">
        <f>SUMIF(K$5:K$66,J76,G$5:G$66)</f>
        <v>41884.6319</v>
      </c>
    </row>
    <row r="77" spans="1:13" x14ac:dyDescent="0.3">
      <c r="G77" s="41">
        <f>SUMIFS($G$5:$G$66,$A$5:$A$66,G$71,$K$5:$K$66,$J77)</f>
        <v>0</v>
      </c>
      <c r="H77" s="41">
        <f>SUMIFS($G$5:$G$66,$A$5:$A$66,H$71,$K$5:$K$66,$J77)</f>
        <v>14365</v>
      </c>
      <c r="I77" s="41">
        <f>SUMIFS($G$5:$G$66,$A$5:$A$66,I$71,$K$5:$K$66,$J77)</f>
        <v>23502.5</v>
      </c>
      <c r="J77" s="33">
        <v>2025</v>
      </c>
      <c r="K77" s="34">
        <f>SUMIF(K$5:K$66,J77,G$5:G$66)</f>
        <v>37867.5</v>
      </c>
    </row>
    <row r="78" spans="1:13" x14ac:dyDescent="0.3">
      <c r="G78" s="41">
        <f>SUMIFS($G$5:$G$66,$A$5:$A$66,G$71,$K$5:$K$66,$J78)</f>
        <v>0</v>
      </c>
      <c r="H78" s="41">
        <f>SUMIFS($G$5:$G$66,$A$5:$A$66,H$71,$K$5:$K$66,$J78)</f>
        <v>26477.5</v>
      </c>
      <c r="I78" s="41">
        <f>SUMIFS($G$5:$G$66,$A$5:$A$66,I$71,$K$5:$K$66,$J78)</f>
        <v>27834.433199999999</v>
      </c>
      <c r="J78" s="33">
        <v>2026</v>
      </c>
      <c r="K78" s="34">
        <f>SUMIF(K$5:K$66,J78,G$5:G$66)</f>
        <v>54311.933199999999</v>
      </c>
    </row>
    <row r="79" spans="1:13" x14ac:dyDescent="0.3">
      <c r="K79" s="44">
        <f>SUM(K72:K78)</f>
        <v>337335.77955199999</v>
      </c>
    </row>
  </sheetData>
  <autoFilter ref="A4:L79" xr:uid="{00000000-0009-0000-0000-000000000000}"/>
  <sortState xmlns:xlrd2="http://schemas.microsoft.com/office/spreadsheetml/2017/richdata2" ref="A5:L41">
    <sortCondition ref="D5:D41"/>
  </sortState>
  <pageMargins left="0.70866141732283505" right="0.70866141732283505" top="0.45" bottom="0.42" header="0.31496062992126" footer="0.31496062992126"/>
  <pageSetup paperSize="17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Rick Brouwer</cp:lastModifiedBy>
  <dcterms:created xsi:type="dcterms:W3CDTF">2019-11-01T16:57:32Z</dcterms:created>
  <dcterms:modified xsi:type="dcterms:W3CDTF">2021-10-29T23:50:54Z</dcterms:modified>
</cp:coreProperties>
</file>